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ta" sheetId="1" state="visible" r:id="rId1"/>
    <sheet xmlns:r="http://schemas.openxmlformats.org/officeDocument/2006/relationships" name="Example week" sheetId="2" state="visible" r:id="rId2"/>
    <sheet xmlns:r="http://schemas.openxmlformats.org/officeDocument/2006/relationships" name="Shift key" sheetId="3" state="visible" r:id="rId3"/>
    <sheet xmlns:r="http://schemas.openxmlformats.org/officeDocument/2006/relationships" name="Staffing levels" sheetId="4" state="visible" r:id="rId4"/>
    <sheet xmlns:r="http://schemas.openxmlformats.org/officeDocument/2006/relationships" name="Before you publish" sheetId="5" state="visible" r:id="rId5"/>
    <sheet xmlns:r="http://schemas.openxmlformats.org/officeDocument/2006/relationships" name="Lists" sheetId="6" state="visible" r:id="rId6"/>
  </sheets>
  <definedNames>
    <definedName name="_xlnm.Print_Titles" localSheetId="0">'Rota'!$4:$5</definedName>
    <definedName name="_xlnm.Print_Area" localSheetId="0">'Rota'!$A$1:$L$36</definedName>
    <definedName name="_xlnm.Print_Titles" localSheetId="1">'Example week'!$4:$5</definedName>
    <definedName name="_xlnm.Print_Area" localSheetId="1">'Example week'!$A$1:$L$30</definedName>
    <definedName name="_xlnm.Print_Area" localSheetId="2">'Shift key'!$A$1:$H$27</definedName>
    <definedName name="_xlnm.Print_Area" localSheetId="3">'Staffing levels'!$A$1:$F$14</definedName>
    <definedName name="_xlnm.Print_Area" localSheetId="4">'Before you publish'!$A$1:$B$25</definedName>
    <definedName name="_xlnm.Print_Area" localSheetId="5">'Lists'!$A$1:$B$16</definedName>
  </definedNames>
  <calcPr calcId="124519" fullCalcOnLoad="1"/>
</workbook>
</file>

<file path=xl/styles.xml><?xml version="1.0" encoding="utf-8"?>
<styleSheet xmlns="http://schemas.openxmlformats.org/spreadsheetml/2006/main">
  <numFmts count="5">
    <numFmt numFmtId="164" formatCode="ddd d mmm yyyy"/>
    <numFmt numFmtId="165" formatCode="d mmm"/>
    <numFmt numFmtId="166" formatCode="0.00;-0.00;&quot;&quot;"/>
    <numFmt numFmtId="167" formatCode="+0.00;-0.00;0.00"/>
    <numFmt numFmtId="168" formatCode="hh:mm"/>
  </numFmts>
  <fonts count="15">
    <font>
      <name val="Calibri"/>
      <family val="2"/>
      <color theme="1"/>
      <sz val="11"/>
      <scheme val="minor"/>
    </font>
    <font>
      <name val="Arial"/>
      <b val="1"/>
      <color rgb="001F2328"/>
      <sz val="15"/>
    </font>
    <font>
      <name val="Arial"/>
      <b val="1"/>
      <color rgb="001F2328"/>
      <sz val="9"/>
    </font>
    <font>
      <name val="Arial"/>
      <color rgb="001F2328"/>
      <sz val="10"/>
    </font>
    <font>
      <name val="Arial"/>
      <i val="1"/>
      <color rgb="006B7177"/>
      <sz val="8"/>
    </font>
    <font>
      <name val="Arial"/>
      <b val="1"/>
      <color rgb="00FFFFFF"/>
      <sz val="9"/>
    </font>
    <font>
      <name val="Arial"/>
      <color rgb="006B7177"/>
      <sz val="8"/>
    </font>
    <font>
      <name val="Arial"/>
      <b val="1"/>
      <color rgb="001F2328"/>
      <sz val="10"/>
    </font>
    <font>
      <name val="Arial"/>
      <color rgb="001F2328"/>
      <sz val="9"/>
    </font>
    <font>
      <name val="Arial"/>
      <color rgb="001F2328"/>
      <sz val="8"/>
    </font>
    <font>
      <name val="Arial"/>
      <i val="1"/>
      <color rgb="006B7177"/>
      <sz val="7.5"/>
    </font>
    <font>
      <name val="Arial"/>
      <color rgb="001F2328"/>
      <sz val="12"/>
    </font>
    <font>
      <name val="Arial"/>
      <color rgb="006B7177"/>
      <sz val="9"/>
    </font>
    <font>
      <name val="Arial"/>
      <b val="1"/>
      <color rgb="00FFFFFF"/>
      <sz val="10"/>
    </font>
    <font>
      <name val="Arial"/>
      <i val="1"/>
      <color rgb="006B7177"/>
      <sz val="9"/>
    </font>
  </fonts>
  <fills count="5">
    <fill>
      <patternFill/>
    </fill>
    <fill>
      <patternFill patternType="gray125"/>
    </fill>
    <fill>
      <patternFill patternType="solid">
        <fgColor rgb="00EFEDDF"/>
        <bgColor rgb="00EFEDDF"/>
      </patternFill>
    </fill>
    <fill>
      <patternFill patternType="solid">
        <fgColor rgb="001F2328"/>
        <bgColor rgb="001F2328"/>
      </patternFill>
    </fill>
    <fill>
      <patternFill patternType="solid">
        <fgColor rgb="00F7F6F0"/>
        <bgColor rgb="00F7F6F0"/>
      </patternFill>
    </fill>
  </fills>
  <borders count="10">
    <border>
      <left/>
      <right/>
      <top/>
      <bottom/>
      <diagonal/>
    </border>
    <border>
      <left style="thin">
        <color rgb="00C9C5B5"/>
      </left>
      <right style="thin">
        <color rgb="00C9C5B5"/>
      </right>
      <top style="thin">
        <color rgb="00C9C5B5"/>
      </top>
      <bottom style="thin">
        <color rgb="00C9C5B5"/>
      </bottom>
    </border>
    <border>
      <left/>
      <right/>
      <top style="thin">
        <color rgb="00C9C5B5"/>
      </top>
      <bottom/>
      <diagonal/>
    </border>
    <border>
      <left/>
      <right style="thin">
        <color rgb="00C9C5B5"/>
      </right>
      <top style="thin">
        <color rgb="00C9C5B5"/>
      </top>
      <bottom/>
      <diagonal/>
    </border>
    <border>
      <left/>
      <right/>
      <top style="thin">
        <color rgb="00C9C5B5"/>
      </top>
      <bottom style="thin">
        <color rgb="00C9C5B5"/>
      </bottom>
      <diagonal/>
    </border>
    <border>
      <left/>
      <right style="thin">
        <color rgb="00C9C5B5"/>
      </right>
      <top style="thin">
        <color rgb="00C9C5B5"/>
      </top>
      <bottom style="thin">
        <color rgb="00C9C5B5"/>
      </bottom>
      <diagonal/>
    </border>
    <border>
      <left style="thin">
        <color rgb="00C9C5B5"/>
      </left>
      <right/>
      <top/>
      <bottom/>
      <diagonal/>
    </border>
    <border>
      <left/>
      <right style="thin">
        <color rgb="00C9C5B5"/>
      </right>
      <top/>
      <bottom/>
      <diagonal/>
    </border>
    <border>
      <left style="thin">
        <color rgb="00C9C5B5"/>
      </left>
      <right/>
      <top/>
      <bottom style="thin">
        <color rgb="00C9C5B5"/>
      </bottom>
      <diagonal/>
    </border>
    <border>
      <left/>
      <right style="thin">
        <color rgb="00C9C5B5"/>
      </right>
      <top/>
      <bottom style="thin">
        <color rgb="00C9C5B5"/>
      </bottom>
      <diagonal/>
    </border>
  </borders>
  <cellStyleXfs count="1">
    <xf numFmtId="0" fontId="0" fillId="0" borderId="0"/>
  </cellStyleXfs>
  <cellXfs count="37">
    <xf numFmtId="0" fontId="0" fillId="0" borderId="0" pivotButton="0" quotePrefix="0" xfId="0"/>
    <xf numFmtId="0" fontId="1" fillId="0" borderId="0" applyAlignment="1" pivotButton="0" quotePrefix="0" xfId="0">
      <alignment horizontal="left" vertical="center" wrapText="1"/>
    </xf>
    <xf numFmtId="0" fontId="2" fillId="2" borderId="1" applyAlignment="1" pivotButton="0" quotePrefix="0" xfId="0">
      <alignment horizontal="left" vertical="center" wrapText="1"/>
    </xf>
    <xf numFmtId="0" fontId="3" fillId="0" borderId="1" applyAlignment="1" pivotButton="0" quotePrefix="0" xfId="0">
      <alignment horizontal="left" vertical="center" wrapText="1"/>
    </xf>
    <xf numFmtId="0" fontId="0" fillId="0" borderId="4" pivotButton="0" quotePrefix="0" xfId="0"/>
    <xf numFmtId="0" fontId="0" fillId="0" borderId="5" pivotButton="0" quotePrefix="0" xfId="0"/>
    <xf numFmtId="164" fontId="3" fillId="0" borderId="1" applyAlignment="1" pivotButton="0" quotePrefix="0" xfId="0">
      <alignment horizontal="left" vertical="center" wrapText="1"/>
    </xf>
    <xf numFmtId="0" fontId="4" fillId="0" borderId="0" applyAlignment="1" pivotButton="0" quotePrefix="0" xfId="0">
      <alignment horizontal="left" vertical="center" wrapText="1"/>
    </xf>
    <xf numFmtId="165" fontId="6" fillId="0" borderId="0" applyAlignment="1" pivotButton="0" quotePrefix="0" xfId="0">
      <alignment horizontal="center" vertical="center" wrapText="1"/>
    </xf>
    <xf numFmtId="0" fontId="5" fillId="3"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166" fontId="8" fillId="0" borderId="1" applyAlignment="1" pivotButton="0" quotePrefix="0" xfId="0">
      <alignment horizontal="center" vertical="center" wrapText="1"/>
    </xf>
    <xf numFmtId="0" fontId="7" fillId="0" borderId="1" applyAlignment="1" pivotButton="0" quotePrefix="0" xfId="0">
      <alignment horizontal="center" vertical="center" wrapText="1"/>
    </xf>
    <xf numFmtId="166" fontId="2" fillId="4" borderId="1" applyAlignment="1" pivotButton="0" quotePrefix="0" xfId="0">
      <alignment horizontal="center" vertical="center" wrapText="1"/>
    </xf>
    <xf numFmtId="167" fontId="2" fillId="4" borderId="1" applyAlignment="1" pivotButton="0" quotePrefix="0" xfId="0">
      <alignment horizontal="center" vertical="center" wrapText="1"/>
    </xf>
    <xf numFmtId="0" fontId="2" fillId="4" borderId="1" applyAlignment="1" pivotButton="0" quotePrefix="0" xfId="0">
      <alignment horizontal="center" vertical="center" wrapText="1"/>
    </xf>
    <xf numFmtId="0" fontId="9" fillId="0" borderId="1" applyAlignment="1" pivotButton="0" quotePrefix="0" xfId="0">
      <alignment horizontal="left" vertical="center" wrapText="1"/>
    </xf>
    <xf numFmtId="0" fontId="0" fillId="0" borderId="3" pivotButton="0" quotePrefix="0" xfId="0"/>
    <xf numFmtId="0" fontId="8" fillId="0" borderId="1" applyAlignment="1" pivotButton="0" quotePrefix="0" xfId="0">
      <alignment horizontal="center" vertical="center" wrapText="1"/>
    </xf>
    <xf numFmtId="0" fontId="0" fillId="0" borderId="8" pivotButton="0" quotePrefix="0" xfId="0"/>
    <xf numFmtId="0" fontId="0" fillId="0" borderId="9" pivotButton="0" quotePrefix="0" xfId="0"/>
    <xf numFmtId="0" fontId="9" fillId="0" borderId="1" applyAlignment="1" pivotButton="0" quotePrefix="0" xfId="0">
      <alignment horizontal="center" vertical="center" wrapText="1"/>
    </xf>
    <xf numFmtId="0" fontId="10" fillId="0" borderId="1" applyAlignment="1" pivotButton="0" quotePrefix="0" xfId="0">
      <alignment horizontal="left" vertical="center" wrapText="1"/>
    </xf>
    <xf numFmtId="0" fontId="6" fillId="0" borderId="0" applyAlignment="1" pivotButton="0" quotePrefix="0" xfId="0">
      <alignment horizontal="right" vertical="center"/>
    </xf>
    <xf numFmtId="0" fontId="4" fillId="0" borderId="0" applyAlignment="1" pivotButton="0" quotePrefix="0" xfId="0">
      <alignment horizontal="left" vertical="top" wrapText="1"/>
    </xf>
    <xf numFmtId="168" fontId="8"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2" fillId="0" borderId="1" applyAlignment="1" pivotButton="0" quotePrefix="0" xfId="0">
      <alignment horizontal="left" vertical="center" wrapText="1"/>
    </xf>
    <xf numFmtId="0" fontId="8" fillId="0" borderId="0" applyAlignment="1" pivotButton="0" quotePrefix="0" xfId="0">
      <alignment horizontal="left" vertical="center" wrapText="1"/>
    </xf>
    <xf numFmtId="0" fontId="7" fillId="2" borderId="0" applyAlignment="1" pivotButton="0" quotePrefix="0" xfId="0">
      <alignment horizontal="left" vertical="center" wrapText="1"/>
    </xf>
    <xf numFmtId="0" fontId="11" fillId="0" borderId="0" applyAlignment="1" pivotButton="0" quotePrefix="0" xfId="0">
      <alignment horizontal="center" vertical="center" wrapText="1"/>
    </xf>
    <xf numFmtId="0" fontId="3" fillId="0" borderId="0" applyAlignment="1" pivotButton="0" quotePrefix="0" xfId="0">
      <alignment horizontal="left" vertical="center" wrapText="1"/>
    </xf>
    <xf numFmtId="0" fontId="2" fillId="0" borderId="0" applyAlignment="1" pivotButton="0" quotePrefix="0" xfId="0">
      <alignment horizontal="left" vertical="center" wrapText="1"/>
    </xf>
    <xf numFmtId="0" fontId="12" fillId="0" borderId="0" applyAlignment="1" pivotButton="0" quotePrefix="0" xfId="0">
      <alignment horizontal="left" vertical="center" wrapText="1"/>
    </xf>
    <xf numFmtId="0" fontId="13" fillId="3" borderId="1" applyAlignment="1" pivotButton="0" quotePrefix="0" xfId="0">
      <alignment horizontal="left" vertical="center" wrapText="1"/>
    </xf>
    <xf numFmtId="0" fontId="14" fillId="0" borderId="0" applyAlignment="1" pivotButton="0" quotePrefix="0" xfId="0">
      <alignment horizontal="left" vertical="top" wrapText="1"/>
    </xf>
  </cellXfs>
  <cellStyles count="1">
    <cellStyle name="Normal" xfId="0" builtinId="0" hidden="0"/>
  </cellStyles>
  <dxfs count="5">
    <dxf>
      <font>
        <b val="1"/>
        <color rgb="00B42318"/>
      </font>
      <fill>
        <patternFill patternType="solid">
          <fgColor rgb="00F8D2CE"/>
          <bgColor rgb="00F8D2CE"/>
        </patternFill>
      </fill>
    </dxf>
    <dxf>
      <font>
        <color rgb="006B7177"/>
      </font>
      <fill>
        <patternFill patternType="solid">
          <fgColor rgb="00E4E1D4"/>
          <bgColor rgb="00E4E1D4"/>
        </patternFill>
      </fill>
    </dxf>
    <dxf>
      <font>
        <color rgb="001D4E89"/>
      </font>
      <fill>
        <patternFill patternType="solid">
          <fgColor rgb="00DCEBFA"/>
          <bgColor rgb="00DCEBFA"/>
        </patternFill>
      </fill>
    </dxf>
    <dxf>
      <fill>
        <patternFill patternType="solid">
          <fgColor rgb="00E3E0F5"/>
          <bgColor rgb="00E3E0F5"/>
        </patternFill>
      </fill>
    </dxf>
    <dxf>
      <fill>
        <patternFill patternType="solid">
          <fgColor rgb="00FFE2A8"/>
          <bgColor rgb="00FFE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A36"/>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0" customWidth="1" min="1" max="1"/>
    <col width="15" customWidth="1" min="2" max="2"/>
    <col width="9"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9" customWidth="1" min="11" max="11"/>
    <col width="10"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s>
  <sheetData>
    <row r="1" ht="24" customHeight="1">
      <c r="A1" s="1" t="inlineStr">
        <is>
          <t>Care home staff rota: days, twilights and nights</t>
        </is>
      </c>
    </row>
    <row r="2" ht="20" customHeight="1">
      <c r="A2" s="2" t="inlineStr">
        <is>
          <t>Home</t>
        </is>
      </c>
      <c r="B2" s="3" t="n"/>
      <c r="C2" s="4" t="n"/>
      <c r="D2" s="5" t="n"/>
      <c r="E2" s="2" t="inlineStr">
        <is>
          <t>Week commencing (Monday)</t>
        </is>
      </c>
      <c r="F2" s="5" t="n"/>
      <c r="G2" s="6" t="n"/>
      <c r="H2" s="5" t="n"/>
      <c r="I2" s="2" t="inlineStr">
        <is>
          <t>Rota by</t>
        </is>
      </c>
      <c r="J2" s="3" t="n"/>
      <c r="K2" s="5" t="n"/>
    </row>
    <row r="3" ht="26" customHeight="1">
      <c r="A3" s="7" t="inlineStr">
        <is>
          <t>Type a shift code in each day (LD, E, L, T, N, HOL, OFF...). The codes, times and unpaid breaks live on the Shift key tab: change them to match your home. Hours, staff per period and gaps against your minimum work themselves out.</t>
        </is>
      </c>
    </row>
    <row r="4">
      <c r="D4" s="8">
        <f>IF(ISNUMBER($G$2),$G$2+0,"")</f>
        <v/>
      </c>
      <c r="E4" s="8">
        <f>IF(ISNUMBER($G$2),$G$2+1,"")</f>
        <v/>
      </c>
      <c r="F4" s="8">
        <f>IF(ISNUMBER($G$2),$G$2+2,"")</f>
        <v/>
      </c>
      <c r="G4" s="8">
        <f>IF(ISNUMBER($G$2),$G$2+3,"")</f>
        <v/>
      </c>
      <c r="H4" s="8">
        <f>IF(ISNUMBER($G$2),$G$2+4,"")</f>
        <v/>
      </c>
      <c r="I4" s="8">
        <f>IF(ISNUMBER($G$2),$G$2+5,"")</f>
        <v/>
      </c>
      <c r="J4" s="8">
        <f>IF(ISNUMBER($G$2),$G$2+6,"")</f>
        <v/>
      </c>
    </row>
    <row r="5" ht="28" customHeight="1">
      <c r="A5" s="9" t="inlineStr">
        <is>
          <t>Name</t>
        </is>
      </c>
      <c r="B5" s="9" t="inlineStr">
        <is>
          <t>Role</t>
        </is>
      </c>
      <c r="C5" s="9" t="inlineStr">
        <is>
          <t>Contract hrs/wk</t>
        </is>
      </c>
      <c r="D5" s="9" t="inlineStr">
        <is>
          <t>Mon</t>
        </is>
      </c>
      <c r="E5" s="9" t="inlineStr">
        <is>
          <t>Tue</t>
        </is>
      </c>
      <c r="F5" s="9" t="inlineStr">
        <is>
          <t>Wed</t>
        </is>
      </c>
      <c r="G5" s="9" t="inlineStr">
        <is>
          <t>Thu</t>
        </is>
      </c>
      <c r="H5" s="9" t="inlineStr">
        <is>
          <t>Fri</t>
        </is>
      </c>
      <c r="I5" s="9" t="inlineStr">
        <is>
          <t>Sat</t>
        </is>
      </c>
      <c r="J5" s="9" t="inlineStr">
        <is>
          <t>Sun</t>
        </is>
      </c>
      <c r="K5" s="9" t="inlineStr">
        <is>
          <t>Rota hours</t>
        </is>
      </c>
      <c r="L5" s="9" t="inlineStr">
        <is>
          <t>+/- contract</t>
        </is>
      </c>
      <c r="N5" t="inlineStr">
        <is>
          <t>Mon hrs (helper)</t>
        </is>
      </c>
      <c r="O5" t="inlineStr">
        <is>
          <t>Tue hrs (helper)</t>
        </is>
      </c>
      <c r="P5" t="inlineStr">
        <is>
          <t>Wed hrs (helper)</t>
        </is>
      </c>
      <c r="Q5" t="inlineStr">
        <is>
          <t>Thu hrs (helper)</t>
        </is>
      </c>
      <c r="R5" t="inlineStr">
        <is>
          <t>Fri hrs (helper)</t>
        </is>
      </c>
      <c r="S5" t="inlineStr">
        <is>
          <t>Sat hrs (helper)</t>
        </is>
      </c>
      <c r="T5" t="inlineStr">
        <is>
          <t>Sun hrs (helper)</t>
        </is>
      </c>
      <c r="U5" t="inlineStr">
        <is>
          <t>Mon period (helper)</t>
        </is>
      </c>
      <c r="V5" t="inlineStr">
        <is>
          <t>Tue period (helper)</t>
        </is>
      </c>
      <c r="W5" t="inlineStr">
        <is>
          <t>Wed period (helper)</t>
        </is>
      </c>
      <c r="X5" t="inlineStr">
        <is>
          <t>Thu period (helper)</t>
        </is>
      </c>
      <c r="Y5" t="inlineStr">
        <is>
          <t>Fri period (helper)</t>
        </is>
      </c>
      <c r="Z5" t="inlineStr">
        <is>
          <t>Sat period (helper)</t>
        </is>
      </c>
      <c r="AA5" t="inlineStr">
        <is>
          <t>Sun period (helper)</t>
        </is>
      </c>
    </row>
    <row r="6" ht="17" customHeight="1">
      <c r="A6" s="10" t="n"/>
      <c r="B6" s="11" t="n"/>
      <c r="C6" s="12" t="n"/>
      <c r="D6" s="13" t="n"/>
      <c r="E6" s="13" t="n"/>
      <c r="F6" s="13" t="n"/>
      <c r="G6" s="13" t="n"/>
      <c r="H6" s="13" t="n"/>
      <c r="I6" s="13" t="n"/>
      <c r="J6" s="13" t="n"/>
      <c r="K6" s="14">
        <f>SUM(N6:T6)</f>
        <v/>
      </c>
      <c r="L6" s="15">
        <f>IF(SUM(C6)=0,"",K6-C6)</f>
        <v/>
      </c>
      <c r="N6">
        <f>IF(D6="",0,IFERROR(VLOOKUP(D6,'Shift key'!$A$6:$G$25,6,FALSE),0))</f>
        <v/>
      </c>
      <c r="O6">
        <f>IF(E6="",0,IFERROR(VLOOKUP(E6,'Shift key'!$A$6:$G$25,6,FALSE),0))</f>
        <v/>
      </c>
      <c r="P6">
        <f>IF(F6="",0,IFERROR(VLOOKUP(F6,'Shift key'!$A$6:$G$25,6,FALSE),0))</f>
        <v/>
      </c>
      <c r="Q6">
        <f>IF(G6="",0,IFERROR(VLOOKUP(G6,'Shift key'!$A$6:$G$25,6,FALSE),0))</f>
        <v/>
      </c>
      <c r="R6">
        <f>IF(H6="",0,IFERROR(VLOOKUP(H6,'Shift key'!$A$6:$G$25,6,FALSE),0))</f>
        <v/>
      </c>
      <c r="S6">
        <f>IF(I6="",0,IFERROR(VLOOKUP(I6,'Shift key'!$A$6:$G$25,6,FALSE),0))</f>
        <v/>
      </c>
      <c r="T6">
        <f>IF(J6="",0,IFERROR(VLOOKUP(J6,'Shift key'!$A$6:$G$25,6,FALSE),0))</f>
        <v/>
      </c>
      <c r="U6">
        <f>IF(D6="","",IFERROR(VLOOKUP(D6,'Shift key'!$A$6:$G$25,7,FALSE),""))</f>
        <v/>
      </c>
      <c r="V6">
        <f>IF(E6="","",IFERROR(VLOOKUP(E6,'Shift key'!$A$6:$G$25,7,FALSE),""))</f>
        <v/>
      </c>
      <c r="W6">
        <f>IF(F6="","",IFERROR(VLOOKUP(F6,'Shift key'!$A$6:$G$25,7,FALSE),""))</f>
        <v/>
      </c>
      <c r="X6">
        <f>IF(G6="","",IFERROR(VLOOKUP(G6,'Shift key'!$A$6:$G$25,7,FALSE),""))</f>
        <v/>
      </c>
      <c r="Y6">
        <f>IF(H6="","",IFERROR(VLOOKUP(H6,'Shift key'!$A$6:$G$25,7,FALSE),""))</f>
        <v/>
      </c>
      <c r="Z6">
        <f>IF(I6="","",IFERROR(VLOOKUP(I6,'Shift key'!$A$6:$G$25,7,FALSE),""))</f>
        <v/>
      </c>
      <c r="AA6">
        <f>IF(J6="","",IFERROR(VLOOKUP(J6,'Shift key'!$A$6:$G$25,7,FALSE),""))</f>
        <v/>
      </c>
    </row>
    <row r="7" ht="17" customHeight="1">
      <c r="A7" s="10" t="n"/>
      <c r="B7" s="11" t="n"/>
      <c r="C7" s="12" t="n"/>
      <c r="D7" s="13" t="n"/>
      <c r="E7" s="13" t="n"/>
      <c r="F7" s="13" t="n"/>
      <c r="G7" s="13" t="n"/>
      <c r="H7" s="13" t="n"/>
      <c r="I7" s="13" t="n"/>
      <c r="J7" s="13" t="n"/>
      <c r="K7" s="14">
        <f>SUM(N7:T7)</f>
        <v/>
      </c>
      <c r="L7" s="15">
        <f>IF(SUM(C7)=0,"",K7-C7)</f>
        <v/>
      </c>
      <c r="N7">
        <f>IF(D7="",0,IFERROR(VLOOKUP(D7,'Shift key'!$A$6:$G$25,6,FALSE),0))</f>
        <v/>
      </c>
      <c r="O7">
        <f>IF(E7="",0,IFERROR(VLOOKUP(E7,'Shift key'!$A$6:$G$25,6,FALSE),0))</f>
        <v/>
      </c>
      <c r="P7">
        <f>IF(F7="",0,IFERROR(VLOOKUP(F7,'Shift key'!$A$6:$G$25,6,FALSE),0))</f>
        <v/>
      </c>
      <c r="Q7">
        <f>IF(G7="",0,IFERROR(VLOOKUP(G7,'Shift key'!$A$6:$G$25,6,FALSE),0))</f>
        <v/>
      </c>
      <c r="R7">
        <f>IF(H7="",0,IFERROR(VLOOKUP(H7,'Shift key'!$A$6:$G$25,6,FALSE),0))</f>
        <v/>
      </c>
      <c r="S7">
        <f>IF(I7="",0,IFERROR(VLOOKUP(I7,'Shift key'!$A$6:$G$25,6,FALSE),0))</f>
        <v/>
      </c>
      <c r="T7">
        <f>IF(J7="",0,IFERROR(VLOOKUP(J7,'Shift key'!$A$6:$G$25,6,FALSE),0))</f>
        <v/>
      </c>
      <c r="U7">
        <f>IF(D7="","",IFERROR(VLOOKUP(D7,'Shift key'!$A$6:$G$25,7,FALSE),""))</f>
        <v/>
      </c>
      <c r="V7">
        <f>IF(E7="","",IFERROR(VLOOKUP(E7,'Shift key'!$A$6:$G$25,7,FALSE),""))</f>
        <v/>
      </c>
      <c r="W7">
        <f>IF(F7="","",IFERROR(VLOOKUP(F7,'Shift key'!$A$6:$G$25,7,FALSE),""))</f>
        <v/>
      </c>
      <c r="X7">
        <f>IF(G7="","",IFERROR(VLOOKUP(G7,'Shift key'!$A$6:$G$25,7,FALSE),""))</f>
        <v/>
      </c>
      <c r="Y7">
        <f>IF(H7="","",IFERROR(VLOOKUP(H7,'Shift key'!$A$6:$G$25,7,FALSE),""))</f>
        <v/>
      </c>
      <c r="Z7">
        <f>IF(I7="","",IFERROR(VLOOKUP(I7,'Shift key'!$A$6:$G$25,7,FALSE),""))</f>
        <v/>
      </c>
      <c r="AA7">
        <f>IF(J7="","",IFERROR(VLOOKUP(J7,'Shift key'!$A$6:$G$25,7,FALSE),""))</f>
        <v/>
      </c>
    </row>
    <row r="8" ht="17" customHeight="1">
      <c r="A8" s="10" t="n"/>
      <c r="B8" s="11" t="n"/>
      <c r="C8" s="12" t="n"/>
      <c r="D8" s="13" t="n"/>
      <c r="E8" s="13" t="n"/>
      <c r="F8" s="13" t="n"/>
      <c r="G8" s="13" t="n"/>
      <c r="H8" s="13" t="n"/>
      <c r="I8" s="13" t="n"/>
      <c r="J8" s="13" t="n"/>
      <c r="K8" s="14">
        <f>SUM(N8:T8)</f>
        <v/>
      </c>
      <c r="L8" s="15">
        <f>IF(SUM(C8)=0,"",K8-C8)</f>
        <v/>
      </c>
      <c r="N8">
        <f>IF(D8="",0,IFERROR(VLOOKUP(D8,'Shift key'!$A$6:$G$25,6,FALSE),0))</f>
        <v/>
      </c>
      <c r="O8">
        <f>IF(E8="",0,IFERROR(VLOOKUP(E8,'Shift key'!$A$6:$G$25,6,FALSE),0))</f>
        <v/>
      </c>
      <c r="P8">
        <f>IF(F8="",0,IFERROR(VLOOKUP(F8,'Shift key'!$A$6:$G$25,6,FALSE),0))</f>
        <v/>
      </c>
      <c r="Q8">
        <f>IF(G8="",0,IFERROR(VLOOKUP(G8,'Shift key'!$A$6:$G$25,6,FALSE),0))</f>
        <v/>
      </c>
      <c r="R8">
        <f>IF(H8="",0,IFERROR(VLOOKUP(H8,'Shift key'!$A$6:$G$25,6,FALSE),0))</f>
        <v/>
      </c>
      <c r="S8">
        <f>IF(I8="",0,IFERROR(VLOOKUP(I8,'Shift key'!$A$6:$G$25,6,FALSE),0))</f>
        <v/>
      </c>
      <c r="T8">
        <f>IF(J8="",0,IFERROR(VLOOKUP(J8,'Shift key'!$A$6:$G$25,6,FALSE),0))</f>
        <v/>
      </c>
      <c r="U8">
        <f>IF(D8="","",IFERROR(VLOOKUP(D8,'Shift key'!$A$6:$G$25,7,FALSE),""))</f>
        <v/>
      </c>
      <c r="V8">
        <f>IF(E8="","",IFERROR(VLOOKUP(E8,'Shift key'!$A$6:$G$25,7,FALSE),""))</f>
        <v/>
      </c>
      <c r="W8">
        <f>IF(F8="","",IFERROR(VLOOKUP(F8,'Shift key'!$A$6:$G$25,7,FALSE),""))</f>
        <v/>
      </c>
      <c r="X8">
        <f>IF(G8="","",IFERROR(VLOOKUP(G8,'Shift key'!$A$6:$G$25,7,FALSE),""))</f>
        <v/>
      </c>
      <c r="Y8">
        <f>IF(H8="","",IFERROR(VLOOKUP(H8,'Shift key'!$A$6:$G$25,7,FALSE),""))</f>
        <v/>
      </c>
      <c r="Z8">
        <f>IF(I8="","",IFERROR(VLOOKUP(I8,'Shift key'!$A$6:$G$25,7,FALSE),""))</f>
        <v/>
      </c>
      <c r="AA8">
        <f>IF(J8="","",IFERROR(VLOOKUP(J8,'Shift key'!$A$6:$G$25,7,FALSE),""))</f>
        <v/>
      </c>
    </row>
    <row r="9" ht="17" customHeight="1">
      <c r="A9" s="10" t="n"/>
      <c r="B9" s="11" t="n"/>
      <c r="C9" s="12" t="n"/>
      <c r="D9" s="13" t="n"/>
      <c r="E9" s="13" t="n"/>
      <c r="F9" s="13" t="n"/>
      <c r="G9" s="13" t="n"/>
      <c r="H9" s="13" t="n"/>
      <c r="I9" s="13" t="n"/>
      <c r="J9" s="13" t="n"/>
      <c r="K9" s="14">
        <f>SUM(N9:T9)</f>
        <v/>
      </c>
      <c r="L9" s="15">
        <f>IF(SUM(C9)=0,"",K9-C9)</f>
        <v/>
      </c>
      <c r="N9">
        <f>IF(D9="",0,IFERROR(VLOOKUP(D9,'Shift key'!$A$6:$G$25,6,FALSE),0))</f>
        <v/>
      </c>
      <c r="O9">
        <f>IF(E9="",0,IFERROR(VLOOKUP(E9,'Shift key'!$A$6:$G$25,6,FALSE),0))</f>
        <v/>
      </c>
      <c r="P9">
        <f>IF(F9="",0,IFERROR(VLOOKUP(F9,'Shift key'!$A$6:$G$25,6,FALSE),0))</f>
        <v/>
      </c>
      <c r="Q9">
        <f>IF(G9="",0,IFERROR(VLOOKUP(G9,'Shift key'!$A$6:$G$25,6,FALSE),0))</f>
        <v/>
      </c>
      <c r="R9">
        <f>IF(H9="",0,IFERROR(VLOOKUP(H9,'Shift key'!$A$6:$G$25,6,FALSE),0))</f>
        <v/>
      </c>
      <c r="S9">
        <f>IF(I9="",0,IFERROR(VLOOKUP(I9,'Shift key'!$A$6:$G$25,6,FALSE),0))</f>
        <v/>
      </c>
      <c r="T9">
        <f>IF(J9="",0,IFERROR(VLOOKUP(J9,'Shift key'!$A$6:$G$25,6,FALSE),0))</f>
        <v/>
      </c>
      <c r="U9">
        <f>IF(D9="","",IFERROR(VLOOKUP(D9,'Shift key'!$A$6:$G$25,7,FALSE),""))</f>
        <v/>
      </c>
      <c r="V9">
        <f>IF(E9="","",IFERROR(VLOOKUP(E9,'Shift key'!$A$6:$G$25,7,FALSE),""))</f>
        <v/>
      </c>
      <c r="W9">
        <f>IF(F9="","",IFERROR(VLOOKUP(F9,'Shift key'!$A$6:$G$25,7,FALSE),""))</f>
        <v/>
      </c>
      <c r="X9">
        <f>IF(G9="","",IFERROR(VLOOKUP(G9,'Shift key'!$A$6:$G$25,7,FALSE),""))</f>
        <v/>
      </c>
      <c r="Y9">
        <f>IF(H9="","",IFERROR(VLOOKUP(H9,'Shift key'!$A$6:$G$25,7,FALSE),""))</f>
        <v/>
      </c>
      <c r="Z9">
        <f>IF(I9="","",IFERROR(VLOOKUP(I9,'Shift key'!$A$6:$G$25,7,FALSE),""))</f>
        <v/>
      </c>
      <c r="AA9">
        <f>IF(J9="","",IFERROR(VLOOKUP(J9,'Shift key'!$A$6:$G$25,7,FALSE),""))</f>
        <v/>
      </c>
    </row>
    <row r="10" ht="17" customHeight="1">
      <c r="A10" s="10" t="n"/>
      <c r="B10" s="11" t="n"/>
      <c r="C10" s="12" t="n"/>
      <c r="D10" s="13" t="n"/>
      <c r="E10" s="13" t="n"/>
      <c r="F10" s="13" t="n"/>
      <c r="G10" s="13" t="n"/>
      <c r="H10" s="13" t="n"/>
      <c r="I10" s="13" t="n"/>
      <c r="J10" s="13" t="n"/>
      <c r="K10" s="14">
        <f>SUM(N10:T10)</f>
        <v/>
      </c>
      <c r="L10" s="15">
        <f>IF(SUM(C10)=0,"",K10-C10)</f>
        <v/>
      </c>
      <c r="N10">
        <f>IF(D10="",0,IFERROR(VLOOKUP(D10,'Shift key'!$A$6:$G$25,6,FALSE),0))</f>
        <v/>
      </c>
      <c r="O10">
        <f>IF(E10="",0,IFERROR(VLOOKUP(E10,'Shift key'!$A$6:$G$25,6,FALSE),0))</f>
        <v/>
      </c>
      <c r="P10">
        <f>IF(F10="",0,IFERROR(VLOOKUP(F10,'Shift key'!$A$6:$G$25,6,FALSE),0))</f>
        <v/>
      </c>
      <c r="Q10">
        <f>IF(G10="",0,IFERROR(VLOOKUP(G10,'Shift key'!$A$6:$G$25,6,FALSE),0))</f>
        <v/>
      </c>
      <c r="R10">
        <f>IF(H10="",0,IFERROR(VLOOKUP(H10,'Shift key'!$A$6:$G$25,6,FALSE),0))</f>
        <v/>
      </c>
      <c r="S10">
        <f>IF(I10="",0,IFERROR(VLOOKUP(I10,'Shift key'!$A$6:$G$25,6,FALSE),0))</f>
        <v/>
      </c>
      <c r="T10">
        <f>IF(J10="",0,IFERROR(VLOOKUP(J10,'Shift key'!$A$6:$G$25,6,FALSE),0))</f>
        <v/>
      </c>
      <c r="U10">
        <f>IF(D10="","",IFERROR(VLOOKUP(D10,'Shift key'!$A$6:$G$25,7,FALSE),""))</f>
        <v/>
      </c>
      <c r="V10">
        <f>IF(E10="","",IFERROR(VLOOKUP(E10,'Shift key'!$A$6:$G$25,7,FALSE),""))</f>
        <v/>
      </c>
      <c r="W10">
        <f>IF(F10="","",IFERROR(VLOOKUP(F10,'Shift key'!$A$6:$G$25,7,FALSE),""))</f>
        <v/>
      </c>
      <c r="X10">
        <f>IF(G10="","",IFERROR(VLOOKUP(G10,'Shift key'!$A$6:$G$25,7,FALSE),""))</f>
        <v/>
      </c>
      <c r="Y10">
        <f>IF(H10="","",IFERROR(VLOOKUP(H10,'Shift key'!$A$6:$G$25,7,FALSE),""))</f>
        <v/>
      </c>
      <c r="Z10">
        <f>IF(I10="","",IFERROR(VLOOKUP(I10,'Shift key'!$A$6:$G$25,7,FALSE),""))</f>
        <v/>
      </c>
      <c r="AA10">
        <f>IF(J10="","",IFERROR(VLOOKUP(J10,'Shift key'!$A$6:$G$25,7,FALSE),""))</f>
        <v/>
      </c>
    </row>
    <row r="11" ht="17" customHeight="1">
      <c r="A11" s="10" t="n"/>
      <c r="B11" s="11" t="n"/>
      <c r="C11" s="12" t="n"/>
      <c r="D11" s="13" t="n"/>
      <c r="E11" s="13" t="n"/>
      <c r="F11" s="13" t="n"/>
      <c r="G11" s="13" t="n"/>
      <c r="H11" s="13" t="n"/>
      <c r="I11" s="13" t="n"/>
      <c r="J11" s="13" t="n"/>
      <c r="K11" s="14">
        <f>SUM(N11:T11)</f>
        <v/>
      </c>
      <c r="L11" s="15">
        <f>IF(SUM(C11)=0,"",K11-C11)</f>
        <v/>
      </c>
      <c r="N11">
        <f>IF(D11="",0,IFERROR(VLOOKUP(D11,'Shift key'!$A$6:$G$25,6,FALSE),0))</f>
        <v/>
      </c>
      <c r="O11">
        <f>IF(E11="",0,IFERROR(VLOOKUP(E11,'Shift key'!$A$6:$G$25,6,FALSE),0))</f>
        <v/>
      </c>
      <c r="P11">
        <f>IF(F11="",0,IFERROR(VLOOKUP(F11,'Shift key'!$A$6:$G$25,6,FALSE),0))</f>
        <v/>
      </c>
      <c r="Q11">
        <f>IF(G11="",0,IFERROR(VLOOKUP(G11,'Shift key'!$A$6:$G$25,6,FALSE),0))</f>
        <v/>
      </c>
      <c r="R11">
        <f>IF(H11="",0,IFERROR(VLOOKUP(H11,'Shift key'!$A$6:$G$25,6,FALSE),0))</f>
        <v/>
      </c>
      <c r="S11">
        <f>IF(I11="",0,IFERROR(VLOOKUP(I11,'Shift key'!$A$6:$G$25,6,FALSE),0))</f>
        <v/>
      </c>
      <c r="T11">
        <f>IF(J11="",0,IFERROR(VLOOKUP(J11,'Shift key'!$A$6:$G$25,6,FALSE),0))</f>
        <v/>
      </c>
      <c r="U11">
        <f>IF(D11="","",IFERROR(VLOOKUP(D11,'Shift key'!$A$6:$G$25,7,FALSE),""))</f>
        <v/>
      </c>
      <c r="V11">
        <f>IF(E11="","",IFERROR(VLOOKUP(E11,'Shift key'!$A$6:$G$25,7,FALSE),""))</f>
        <v/>
      </c>
      <c r="W11">
        <f>IF(F11="","",IFERROR(VLOOKUP(F11,'Shift key'!$A$6:$G$25,7,FALSE),""))</f>
        <v/>
      </c>
      <c r="X11">
        <f>IF(G11="","",IFERROR(VLOOKUP(G11,'Shift key'!$A$6:$G$25,7,FALSE),""))</f>
        <v/>
      </c>
      <c r="Y11">
        <f>IF(H11="","",IFERROR(VLOOKUP(H11,'Shift key'!$A$6:$G$25,7,FALSE),""))</f>
        <v/>
      </c>
      <c r="Z11">
        <f>IF(I11="","",IFERROR(VLOOKUP(I11,'Shift key'!$A$6:$G$25,7,FALSE),""))</f>
        <v/>
      </c>
      <c r="AA11">
        <f>IF(J11="","",IFERROR(VLOOKUP(J11,'Shift key'!$A$6:$G$25,7,FALSE),""))</f>
        <v/>
      </c>
    </row>
    <row r="12" ht="17" customHeight="1">
      <c r="A12" s="10" t="n"/>
      <c r="B12" s="11" t="n"/>
      <c r="C12" s="12" t="n"/>
      <c r="D12" s="13" t="n"/>
      <c r="E12" s="13" t="n"/>
      <c r="F12" s="13" t="n"/>
      <c r="G12" s="13" t="n"/>
      <c r="H12" s="13" t="n"/>
      <c r="I12" s="13" t="n"/>
      <c r="J12" s="13" t="n"/>
      <c r="K12" s="14">
        <f>SUM(N12:T12)</f>
        <v/>
      </c>
      <c r="L12" s="15">
        <f>IF(SUM(C12)=0,"",K12-C12)</f>
        <v/>
      </c>
      <c r="N12">
        <f>IF(D12="",0,IFERROR(VLOOKUP(D12,'Shift key'!$A$6:$G$25,6,FALSE),0))</f>
        <v/>
      </c>
      <c r="O12">
        <f>IF(E12="",0,IFERROR(VLOOKUP(E12,'Shift key'!$A$6:$G$25,6,FALSE),0))</f>
        <v/>
      </c>
      <c r="P12">
        <f>IF(F12="",0,IFERROR(VLOOKUP(F12,'Shift key'!$A$6:$G$25,6,FALSE),0))</f>
        <v/>
      </c>
      <c r="Q12">
        <f>IF(G12="",0,IFERROR(VLOOKUP(G12,'Shift key'!$A$6:$G$25,6,FALSE),0))</f>
        <v/>
      </c>
      <c r="R12">
        <f>IF(H12="",0,IFERROR(VLOOKUP(H12,'Shift key'!$A$6:$G$25,6,FALSE),0))</f>
        <v/>
      </c>
      <c r="S12">
        <f>IF(I12="",0,IFERROR(VLOOKUP(I12,'Shift key'!$A$6:$G$25,6,FALSE),0))</f>
        <v/>
      </c>
      <c r="T12">
        <f>IF(J12="",0,IFERROR(VLOOKUP(J12,'Shift key'!$A$6:$G$25,6,FALSE),0))</f>
        <v/>
      </c>
      <c r="U12">
        <f>IF(D12="","",IFERROR(VLOOKUP(D12,'Shift key'!$A$6:$G$25,7,FALSE),""))</f>
        <v/>
      </c>
      <c r="V12">
        <f>IF(E12="","",IFERROR(VLOOKUP(E12,'Shift key'!$A$6:$G$25,7,FALSE),""))</f>
        <v/>
      </c>
      <c r="W12">
        <f>IF(F12="","",IFERROR(VLOOKUP(F12,'Shift key'!$A$6:$G$25,7,FALSE),""))</f>
        <v/>
      </c>
      <c r="X12">
        <f>IF(G12="","",IFERROR(VLOOKUP(G12,'Shift key'!$A$6:$G$25,7,FALSE),""))</f>
        <v/>
      </c>
      <c r="Y12">
        <f>IF(H12="","",IFERROR(VLOOKUP(H12,'Shift key'!$A$6:$G$25,7,FALSE),""))</f>
        <v/>
      </c>
      <c r="Z12">
        <f>IF(I12="","",IFERROR(VLOOKUP(I12,'Shift key'!$A$6:$G$25,7,FALSE),""))</f>
        <v/>
      </c>
      <c r="AA12">
        <f>IF(J12="","",IFERROR(VLOOKUP(J12,'Shift key'!$A$6:$G$25,7,FALSE),""))</f>
        <v/>
      </c>
    </row>
    <row r="13" ht="17" customHeight="1">
      <c r="A13" s="10" t="n"/>
      <c r="B13" s="11" t="n"/>
      <c r="C13" s="12" t="n"/>
      <c r="D13" s="13" t="n"/>
      <c r="E13" s="13" t="n"/>
      <c r="F13" s="13" t="n"/>
      <c r="G13" s="13" t="n"/>
      <c r="H13" s="13" t="n"/>
      <c r="I13" s="13" t="n"/>
      <c r="J13" s="13" t="n"/>
      <c r="K13" s="14">
        <f>SUM(N13:T13)</f>
        <v/>
      </c>
      <c r="L13" s="15">
        <f>IF(SUM(C13)=0,"",K13-C13)</f>
        <v/>
      </c>
      <c r="N13">
        <f>IF(D13="",0,IFERROR(VLOOKUP(D13,'Shift key'!$A$6:$G$25,6,FALSE),0))</f>
        <v/>
      </c>
      <c r="O13">
        <f>IF(E13="",0,IFERROR(VLOOKUP(E13,'Shift key'!$A$6:$G$25,6,FALSE),0))</f>
        <v/>
      </c>
      <c r="P13">
        <f>IF(F13="",0,IFERROR(VLOOKUP(F13,'Shift key'!$A$6:$G$25,6,FALSE),0))</f>
        <v/>
      </c>
      <c r="Q13">
        <f>IF(G13="",0,IFERROR(VLOOKUP(G13,'Shift key'!$A$6:$G$25,6,FALSE),0))</f>
        <v/>
      </c>
      <c r="R13">
        <f>IF(H13="",0,IFERROR(VLOOKUP(H13,'Shift key'!$A$6:$G$25,6,FALSE),0))</f>
        <v/>
      </c>
      <c r="S13">
        <f>IF(I13="",0,IFERROR(VLOOKUP(I13,'Shift key'!$A$6:$G$25,6,FALSE),0))</f>
        <v/>
      </c>
      <c r="T13">
        <f>IF(J13="",0,IFERROR(VLOOKUP(J13,'Shift key'!$A$6:$G$25,6,FALSE),0))</f>
        <v/>
      </c>
      <c r="U13">
        <f>IF(D13="","",IFERROR(VLOOKUP(D13,'Shift key'!$A$6:$G$25,7,FALSE),""))</f>
        <v/>
      </c>
      <c r="V13">
        <f>IF(E13="","",IFERROR(VLOOKUP(E13,'Shift key'!$A$6:$G$25,7,FALSE),""))</f>
        <v/>
      </c>
      <c r="W13">
        <f>IF(F13="","",IFERROR(VLOOKUP(F13,'Shift key'!$A$6:$G$25,7,FALSE),""))</f>
        <v/>
      </c>
      <c r="X13">
        <f>IF(G13="","",IFERROR(VLOOKUP(G13,'Shift key'!$A$6:$G$25,7,FALSE),""))</f>
        <v/>
      </c>
      <c r="Y13">
        <f>IF(H13="","",IFERROR(VLOOKUP(H13,'Shift key'!$A$6:$G$25,7,FALSE),""))</f>
        <v/>
      </c>
      <c r="Z13">
        <f>IF(I13="","",IFERROR(VLOOKUP(I13,'Shift key'!$A$6:$G$25,7,FALSE),""))</f>
        <v/>
      </c>
      <c r="AA13">
        <f>IF(J13="","",IFERROR(VLOOKUP(J13,'Shift key'!$A$6:$G$25,7,FALSE),""))</f>
        <v/>
      </c>
    </row>
    <row r="14" ht="17" customHeight="1">
      <c r="A14" s="10" t="n"/>
      <c r="B14" s="11" t="n"/>
      <c r="C14" s="12" t="n"/>
      <c r="D14" s="13" t="n"/>
      <c r="E14" s="13" t="n"/>
      <c r="F14" s="13" t="n"/>
      <c r="G14" s="13" t="n"/>
      <c r="H14" s="13" t="n"/>
      <c r="I14" s="13" t="n"/>
      <c r="J14" s="13" t="n"/>
      <c r="K14" s="14">
        <f>SUM(N14:T14)</f>
        <v/>
      </c>
      <c r="L14" s="15">
        <f>IF(SUM(C14)=0,"",K14-C14)</f>
        <v/>
      </c>
      <c r="N14">
        <f>IF(D14="",0,IFERROR(VLOOKUP(D14,'Shift key'!$A$6:$G$25,6,FALSE),0))</f>
        <v/>
      </c>
      <c r="O14">
        <f>IF(E14="",0,IFERROR(VLOOKUP(E14,'Shift key'!$A$6:$G$25,6,FALSE),0))</f>
        <v/>
      </c>
      <c r="P14">
        <f>IF(F14="",0,IFERROR(VLOOKUP(F14,'Shift key'!$A$6:$G$25,6,FALSE),0))</f>
        <v/>
      </c>
      <c r="Q14">
        <f>IF(G14="",0,IFERROR(VLOOKUP(G14,'Shift key'!$A$6:$G$25,6,FALSE),0))</f>
        <v/>
      </c>
      <c r="R14">
        <f>IF(H14="",0,IFERROR(VLOOKUP(H14,'Shift key'!$A$6:$G$25,6,FALSE),0))</f>
        <v/>
      </c>
      <c r="S14">
        <f>IF(I14="",0,IFERROR(VLOOKUP(I14,'Shift key'!$A$6:$G$25,6,FALSE),0))</f>
        <v/>
      </c>
      <c r="T14">
        <f>IF(J14="",0,IFERROR(VLOOKUP(J14,'Shift key'!$A$6:$G$25,6,FALSE),0))</f>
        <v/>
      </c>
      <c r="U14">
        <f>IF(D14="","",IFERROR(VLOOKUP(D14,'Shift key'!$A$6:$G$25,7,FALSE),""))</f>
        <v/>
      </c>
      <c r="V14">
        <f>IF(E14="","",IFERROR(VLOOKUP(E14,'Shift key'!$A$6:$G$25,7,FALSE),""))</f>
        <v/>
      </c>
      <c r="W14">
        <f>IF(F14="","",IFERROR(VLOOKUP(F14,'Shift key'!$A$6:$G$25,7,FALSE),""))</f>
        <v/>
      </c>
      <c r="X14">
        <f>IF(G14="","",IFERROR(VLOOKUP(G14,'Shift key'!$A$6:$G$25,7,FALSE),""))</f>
        <v/>
      </c>
      <c r="Y14">
        <f>IF(H14="","",IFERROR(VLOOKUP(H14,'Shift key'!$A$6:$G$25,7,FALSE),""))</f>
        <v/>
      </c>
      <c r="Z14">
        <f>IF(I14="","",IFERROR(VLOOKUP(I14,'Shift key'!$A$6:$G$25,7,FALSE),""))</f>
        <v/>
      </c>
      <c r="AA14">
        <f>IF(J14="","",IFERROR(VLOOKUP(J14,'Shift key'!$A$6:$G$25,7,FALSE),""))</f>
        <v/>
      </c>
    </row>
    <row r="15" ht="17" customHeight="1">
      <c r="A15" s="10" t="n"/>
      <c r="B15" s="11" t="n"/>
      <c r="C15" s="12" t="n"/>
      <c r="D15" s="13" t="n"/>
      <c r="E15" s="13" t="n"/>
      <c r="F15" s="13" t="n"/>
      <c r="G15" s="13" t="n"/>
      <c r="H15" s="13" t="n"/>
      <c r="I15" s="13" t="n"/>
      <c r="J15" s="13" t="n"/>
      <c r="K15" s="14">
        <f>SUM(N15:T15)</f>
        <v/>
      </c>
      <c r="L15" s="15">
        <f>IF(SUM(C15)=0,"",K15-C15)</f>
        <v/>
      </c>
      <c r="N15">
        <f>IF(D15="",0,IFERROR(VLOOKUP(D15,'Shift key'!$A$6:$G$25,6,FALSE),0))</f>
        <v/>
      </c>
      <c r="O15">
        <f>IF(E15="",0,IFERROR(VLOOKUP(E15,'Shift key'!$A$6:$G$25,6,FALSE),0))</f>
        <v/>
      </c>
      <c r="P15">
        <f>IF(F15="",0,IFERROR(VLOOKUP(F15,'Shift key'!$A$6:$G$25,6,FALSE),0))</f>
        <v/>
      </c>
      <c r="Q15">
        <f>IF(G15="",0,IFERROR(VLOOKUP(G15,'Shift key'!$A$6:$G$25,6,FALSE),0))</f>
        <v/>
      </c>
      <c r="R15">
        <f>IF(H15="",0,IFERROR(VLOOKUP(H15,'Shift key'!$A$6:$G$25,6,FALSE),0))</f>
        <v/>
      </c>
      <c r="S15">
        <f>IF(I15="",0,IFERROR(VLOOKUP(I15,'Shift key'!$A$6:$G$25,6,FALSE),0))</f>
        <v/>
      </c>
      <c r="T15">
        <f>IF(J15="",0,IFERROR(VLOOKUP(J15,'Shift key'!$A$6:$G$25,6,FALSE),0))</f>
        <v/>
      </c>
      <c r="U15">
        <f>IF(D15="","",IFERROR(VLOOKUP(D15,'Shift key'!$A$6:$G$25,7,FALSE),""))</f>
        <v/>
      </c>
      <c r="V15">
        <f>IF(E15="","",IFERROR(VLOOKUP(E15,'Shift key'!$A$6:$G$25,7,FALSE),""))</f>
        <v/>
      </c>
      <c r="W15">
        <f>IF(F15="","",IFERROR(VLOOKUP(F15,'Shift key'!$A$6:$G$25,7,FALSE),""))</f>
        <v/>
      </c>
      <c r="X15">
        <f>IF(G15="","",IFERROR(VLOOKUP(G15,'Shift key'!$A$6:$G$25,7,FALSE),""))</f>
        <v/>
      </c>
      <c r="Y15">
        <f>IF(H15="","",IFERROR(VLOOKUP(H15,'Shift key'!$A$6:$G$25,7,FALSE),""))</f>
        <v/>
      </c>
      <c r="Z15">
        <f>IF(I15="","",IFERROR(VLOOKUP(I15,'Shift key'!$A$6:$G$25,7,FALSE),""))</f>
        <v/>
      </c>
      <c r="AA15">
        <f>IF(J15="","",IFERROR(VLOOKUP(J15,'Shift key'!$A$6:$G$25,7,FALSE),""))</f>
        <v/>
      </c>
    </row>
    <row r="16" ht="17" customHeight="1">
      <c r="A16" s="10" t="n"/>
      <c r="B16" s="11" t="n"/>
      <c r="C16" s="12" t="n"/>
      <c r="D16" s="13" t="n"/>
      <c r="E16" s="13" t="n"/>
      <c r="F16" s="13" t="n"/>
      <c r="G16" s="13" t="n"/>
      <c r="H16" s="13" t="n"/>
      <c r="I16" s="13" t="n"/>
      <c r="J16" s="13" t="n"/>
      <c r="K16" s="14">
        <f>SUM(N16:T16)</f>
        <v/>
      </c>
      <c r="L16" s="15">
        <f>IF(SUM(C16)=0,"",K16-C16)</f>
        <v/>
      </c>
      <c r="N16">
        <f>IF(D16="",0,IFERROR(VLOOKUP(D16,'Shift key'!$A$6:$G$25,6,FALSE),0))</f>
        <v/>
      </c>
      <c r="O16">
        <f>IF(E16="",0,IFERROR(VLOOKUP(E16,'Shift key'!$A$6:$G$25,6,FALSE),0))</f>
        <v/>
      </c>
      <c r="P16">
        <f>IF(F16="",0,IFERROR(VLOOKUP(F16,'Shift key'!$A$6:$G$25,6,FALSE),0))</f>
        <v/>
      </c>
      <c r="Q16">
        <f>IF(G16="",0,IFERROR(VLOOKUP(G16,'Shift key'!$A$6:$G$25,6,FALSE),0))</f>
        <v/>
      </c>
      <c r="R16">
        <f>IF(H16="",0,IFERROR(VLOOKUP(H16,'Shift key'!$A$6:$G$25,6,FALSE),0))</f>
        <v/>
      </c>
      <c r="S16">
        <f>IF(I16="",0,IFERROR(VLOOKUP(I16,'Shift key'!$A$6:$G$25,6,FALSE),0))</f>
        <v/>
      </c>
      <c r="T16">
        <f>IF(J16="",0,IFERROR(VLOOKUP(J16,'Shift key'!$A$6:$G$25,6,FALSE),0))</f>
        <v/>
      </c>
      <c r="U16">
        <f>IF(D16="","",IFERROR(VLOOKUP(D16,'Shift key'!$A$6:$G$25,7,FALSE),""))</f>
        <v/>
      </c>
      <c r="V16">
        <f>IF(E16="","",IFERROR(VLOOKUP(E16,'Shift key'!$A$6:$G$25,7,FALSE),""))</f>
        <v/>
      </c>
      <c r="W16">
        <f>IF(F16="","",IFERROR(VLOOKUP(F16,'Shift key'!$A$6:$G$25,7,FALSE),""))</f>
        <v/>
      </c>
      <c r="X16">
        <f>IF(G16="","",IFERROR(VLOOKUP(G16,'Shift key'!$A$6:$G$25,7,FALSE),""))</f>
        <v/>
      </c>
      <c r="Y16">
        <f>IF(H16="","",IFERROR(VLOOKUP(H16,'Shift key'!$A$6:$G$25,7,FALSE),""))</f>
        <v/>
      </c>
      <c r="Z16">
        <f>IF(I16="","",IFERROR(VLOOKUP(I16,'Shift key'!$A$6:$G$25,7,FALSE),""))</f>
        <v/>
      </c>
      <c r="AA16">
        <f>IF(J16="","",IFERROR(VLOOKUP(J16,'Shift key'!$A$6:$G$25,7,FALSE),""))</f>
        <v/>
      </c>
    </row>
    <row r="17" ht="17" customHeight="1">
      <c r="A17" s="10" t="n"/>
      <c r="B17" s="11" t="n"/>
      <c r="C17" s="12" t="n"/>
      <c r="D17" s="13" t="n"/>
      <c r="E17" s="13" t="n"/>
      <c r="F17" s="13" t="n"/>
      <c r="G17" s="13" t="n"/>
      <c r="H17" s="13" t="n"/>
      <c r="I17" s="13" t="n"/>
      <c r="J17" s="13" t="n"/>
      <c r="K17" s="14">
        <f>SUM(N17:T17)</f>
        <v/>
      </c>
      <c r="L17" s="15">
        <f>IF(SUM(C17)=0,"",K17-C17)</f>
        <v/>
      </c>
      <c r="N17">
        <f>IF(D17="",0,IFERROR(VLOOKUP(D17,'Shift key'!$A$6:$G$25,6,FALSE),0))</f>
        <v/>
      </c>
      <c r="O17">
        <f>IF(E17="",0,IFERROR(VLOOKUP(E17,'Shift key'!$A$6:$G$25,6,FALSE),0))</f>
        <v/>
      </c>
      <c r="P17">
        <f>IF(F17="",0,IFERROR(VLOOKUP(F17,'Shift key'!$A$6:$G$25,6,FALSE),0))</f>
        <v/>
      </c>
      <c r="Q17">
        <f>IF(G17="",0,IFERROR(VLOOKUP(G17,'Shift key'!$A$6:$G$25,6,FALSE),0))</f>
        <v/>
      </c>
      <c r="R17">
        <f>IF(H17="",0,IFERROR(VLOOKUP(H17,'Shift key'!$A$6:$G$25,6,FALSE),0))</f>
        <v/>
      </c>
      <c r="S17">
        <f>IF(I17="",0,IFERROR(VLOOKUP(I17,'Shift key'!$A$6:$G$25,6,FALSE),0))</f>
        <v/>
      </c>
      <c r="T17">
        <f>IF(J17="",0,IFERROR(VLOOKUP(J17,'Shift key'!$A$6:$G$25,6,FALSE),0))</f>
        <v/>
      </c>
      <c r="U17">
        <f>IF(D17="","",IFERROR(VLOOKUP(D17,'Shift key'!$A$6:$G$25,7,FALSE),""))</f>
        <v/>
      </c>
      <c r="V17">
        <f>IF(E17="","",IFERROR(VLOOKUP(E17,'Shift key'!$A$6:$G$25,7,FALSE),""))</f>
        <v/>
      </c>
      <c r="W17">
        <f>IF(F17="","",IFERROR(VLOOKUP(F17,'Shift key'!$A$6:$G$25,7,FALSE),""))</f>
        <v/>
      </c>
      <c r="X17">
        <f>IF(G17="","",IFERROR(VLOOKUP(G17,'Shift key'!$A$6:$G$25,7,FALSE),""))</f>
        <v/>
      </c>
      <c r="Y17">
        <f>IF(H17="","",IFERROR(VLOOKUP(H17,'Shift key'!$A$6:$G$25,7,FALSE),""))</f>
        <v/>
      </c>
      <c r="Z17">
        <f>IF(I17="","",IFERROR(VLOOKUP(I17,'Shift key'!$A$6:$G$25,7,FALSE),""))</f>
        <v/>
      </c>
      <c r="AA17">
        <f>IF(J17="","",IFERROR(VLOOKUP(J17,'Shift key'!$A$6:$G$25,7,FALSE),""))</f>
        <v/>
      </c>
    </row>
    <row r="18" ht="17" customHeight="1">
      <c r="A18" s="10" t="n"/>
      <c r="B18" s="11" t="n"/>
      <c r="C18" s="12" t="n"/>
      <c r="D18" s="13" t="n"/>
      <c r="E18" s="13" t="n"/>
      <c r="F18" s="13" t="n"/>
      <c r="G18" s="13" t="n"/>
      <c r="H18" s="13" t="n"/>
      <c r="I18" s="13" t="n"/>
      <c r="J18" s="13" t="n"/>
      <c r="K18" s="14">
        <f>SUM(N18:T18)</f>
        <v/>
      </c>
      <c r="L18" s="15">
        <f>IF(SUM(C18)=0,"",K18-C18)</f>
        <v/>
      </c>
      <c r="N18">
        <f>IF(D18="",0,IFERROR(VLOOKUP(D18,'Shift key'!$A$6:$G$25,6,FALSE),0))</f>
        <v/>
      </c>
      <c r="O18">
        <f>IF(E18="",0,IFERROR(VLOOKUP(E18,'Shift key'!$A$6:$G$25,6,FALSE),0))</f>
        <v/>
      </c>
      <c r="P18">
        <f>IF(F18="",0,IFERROR(VLOOKUP(F18,'Shift key'!$A$6:$G$25,6,FALSE),0))</f>
        <v/>
      </c>
      <c r="Q18">
        <f>IF(G18="",0,IFERROR(VLOOKUP(G18,'Shift key'!$A$6:$G$25,6,FALSE),0))</f>
        <v/>
      </c>
      <c r="R18">
        <f>IF(H18="",0,IFERROR(VLOOKUP(H18,'Shift key'!$A$6:$G$25,6,FALSE),0))</f>
        <v/>
      </c>
      <c r="S18">
        <f>IF(I18="",0,IFERROR(VLOOKUP(I18,'Shift key'!$A$6:$G$25,6,FALSE),0))</f>
        <v/>
      </c>
      <c r="T18">
        <f>IF(J18="",0,IFERROR(VLOOKUP(J18,'Shift key'!$A$6:$G$25,6,FALSE),0))</f>
        <v/>
      </c>
      <c r="U18">
        <f>IF(D18="","",IFERROR(VLOOKUP(D18,'Shift key'!$A$6:$G$25,7,FALSE),""))</f>
        <v/>
      </c>
      <c r="V18">
        <f>IF(E18="","",IFERROR(VLOOKUP(E18,'Shift key'!$A$6:$G$25,7,FALSE),""))</f>
        <v/>
      </c>
      <c r="W18">
        <f>IF(F18="","",IFERROR(VLOOKUP(F18,'Shift key'!$A$6:$G$25,7,FALSE),""))</f>
        <v/>
      </c>
      <c r="X18">
        <f>IF(G18="","",IFERROR(VLOOKUP(G18,'Shift key'!$A$6:$G$25,7,FALSE),""))</f>
        <v/>
      </c>
      <c r="Y18">
        <f>IF(H18="","",IFERROR(VLOOKUP(H18,'Shift key'!$A$6:$G$25,7,FALSE),""))</f>
        <v/>
      </c>
      <c r="Z18">
        <f>IF(I18="","",IFERROR(VLOOKUP(I18,'Shift key'!$A$6:$G$25,7,FALSE),""))</f>
        <v/>
      </c>
      <c r="AA18">
        <f>IF(J18="","",IFERROR(VLOOKUP(J18,'Shift key'!$A$6:$G$25,7,FALSE),""))</f>
        <v/>
      </c>
    </row>
    <row r="19" ht="17" customHeight="1">
      <c r="A19" s="10" t="n"/>
      <c r="B19" s="11" t="n"/>
      <c r="C19" s="12" t="n"/>
      <c r="D19" s="13" t="n"/>
      <c r="E19" s="13" t="n"/>
      <c r="F19" s="13" t="n"/>
      <c r="G19" s="13" t="n"/>
      <c r="H19" s="13" t="n"/>
      <c r="I19" s="13" t="n"/>
      <c r="J19" s="13" t="n"/>
      <c r="K19" s="14">
        <f>SUM(N19:T19)</f>
        <v/>
      </c>
      <c r="L19" s="15">
        <f>IF(SUM(C19)=0,"",K19-C19)</f>
        <v/>
      </c>
      <c r="N19">
        <f>IF(D19="",0,IFERROR(VLOOKUP(D19,'Shift key'!$A$6:$G$25,6,FALSE),0))</f>
        <v/>
      </c>
      <c r="O19">
        <f>IF(E19="",0,IFERROR(VLOOKUP(E19,'Shift key'!$A$6:$G$25,6,FALSE),0))</f>
        <v/>
      </c>
      <c r="P19">
        <f>IF(F19="",0,IFERROR(VLOOKUP(F19,'Shift key'!$A$6:$G$25,6,FALSE),0))</f>
        <v/>
      </c>
      <c r="Q19">
        <f>IF(G19="",0,IFERROR(VLOOKUP(G19,'Shift key'!$A$6:$G$25,6,FALSE),0))</f>
        <v/>
      </c>
      <c r="R19">
        <f>IF(H19="",0,IFERROR(VLOOKUP(H19,'Shift key'!$A$6:$G$25,6,FALSE),0))</f>
        <v/>
      </c>
      <c r="S19">
        <f>IF(I19="",0,IFERROR(VLOOKUP(I19,'Shift key'!$A$6:$G$25,6,FALSE),0))</f>
        <v/>
      </c>
      <c r="T19">
        <f>IF(J19="",0,IFERROR(VLOOKUP(J19,'Shift key'!$A$6:$G$25,6,FALSE),0))</f>
        <v/>
      </c>
      <c r="U19">
        <f>IF(D19="","",IFERROR(VLOOKUP(D19,'Shift key'!$A$6:$G$25,7,FALSE),""))</f>
        <v/>
      </c>
      <c r="V19">
        <f>IF(E19="","",IFERROR(VLOOKUP(E19,'Shift key'!$A$6:$G$25,7,FALSE),""))</f>
        <v/>
      </c>
      <c r="W19">
        <f>IF(F19="","",IFERROR(VLOOKUP(F19,'Shift key'!$A$6:$G$25,7,FALSE),""))</f>
        <v/>
      </c>
      <c r="X19">
        <f>IF(G19="","",IFERROR(VLOOKUP(G19,'Shift key'!$A$6:$G$25,7,FALSE),""))</f>
        <v/>
      </c>
      <c r="Y19">
        <f>IF(H19="","",IFERROR(VLOOKUP(H19,'Shift key'!$A$6:$G$25,7,FALSE),""))</f>
        <v/>
      </c>
      <c r="Z19">
        <f>IF(I19="","",IFERROR(VLOOKUP(I19,'Shift key'!$A$6:$G$25,7,FALSE),""))</f>
        <v/>
      </c>
      <c r="AA19">
        <f>IF(J19="","",IFERROR(VLOOKUP(J19,'Shift key'!$A$6:$G$25,7,FALSE),""))</f>
        <v/>
      </c>
    </row>
    <row r="20" ht="17" customHeight="1">
      <c r="A20" s="10" t="n"/>
      <c r="B20" s="11" t="n"/>
      <c r="C20" s="12" t="n"/>
      <c r="D20" s="13" t="n"/>
      <c r="E20" s="13" t="n"/>
      <c r="F20" s="13" t="n"/>
      <c r="G20" s="13" t="n"/>
      <c r="H20" s="13" t="n"/>
      <c r="I20" s="13" t="n"/>
      <c r="J20" s="13" t="n"/>
      <c r="K20" s="14">
        <f>SUM(N20:T20)</f>
        <v/>
      </c>
      <c r="L20" s="15">
        <f>IF(SUM(C20)=0,"",K20-C20)</f>
        <v/>
      </c>
      <c r="N20">
        <f>IF(D20="",0,IFERROR(VLOOKUP(D20,'Shift key'!$A$6:$G$25,6,FALSE),0))</f>
        <v/>
      </c>
      <c r="O20">
        <f>IF(E20="",0,IFERROR(VLOOKUP(E20,'Shift key'!$A$6:$G$25,6,FALSE),0))</f>
        <v/>
      </c>
      <c r="P20">
        <f>IF(F20="",0,IFERROR(VLOOKUP(F20,'Shift key'!$A$6:$G$25,6,FALSE),0))</f>
        <v/>
      </c>
      <c r="Q20">
        <f>IF(G20="",0,IFERROR(VLOOKUP(G20,'Shift key'!$A$6:$G$25,6,FALSE),0))</f>
        <v/>
      </c>
      <c r="R20">
        <f>IF(H20="",0,IFERROR(VLOOKUP(H20,'Shift key'!$A$6:$G$25,6,FALSE),0))</f>
        <v/>
      </c>
      <c r="S20">
        <f>IF(I20="",0,IFERROR(VLOOKUP(I20,'Shift key'!$A$6:$G$25,6,FALSE),0))</f>
        <v/>
      </c>
      <c r="T20">
        <f>IF(J20="",0,IFERROR(VLOOKUP(J20,'Shift key'!$A$6:$G$25,6,FALSE),0))</f>
        <v/>
      </c>
      <c r="U20">
        <f>IF(D20="","",IFERROR(VLOOKUP(D20,'Shift key'!$A$6:$G$25,7,FALSE),""))</f>
        <v/>
      </c>
      <c r="V20">
        <f>IF(E20="","",IFERROR(VLOOKUP(E20,'Shift key'!$A$6:$G$25,7,FALSE),""))</f>
        <v/>
      </c>
      <c r="W20">
        <f>IF(F20="","",IFERROR(VLOOKUP(F20,'Shift key'!$A$6:$G$25,7,FALSE),""))</f>
        <v/>
      </c>
      <c r="X20">
        <f>IF(G20="","",IFERROR(VLOOKUP(G20,'Shift key'!$A$6:$G$25,7,FALSE),""))</f>
        <v/>
      </c>
      <c r="Y20">
        <f>IF(H20="","",IFERROR(VLOOKUP(H20,'Shift key'!$A$6:$G$25,7,FALSE),""))</f>
        <v/>
      </c>
      <c r="Z20">
        <f>IF(I20="","",IFERROR(VLOOKUP(I20,'Shift key'!$A$6:$G$25,7,FALSE),""))</f>
        <v/>
      </c>
      <c r="AA20">
        <f>IF(J20="","",IFERROR(VLOOKUP(J20,'Shift key'!$A$6:$G$25,7,FALSE),""))</f>
        <v/>
      </c>
    </row>
    <row r="21" ht="17" customHeight="1">
      <c r="A21" s="10" t="n"/>
      <c r="B21" s="11" t="n"/>
      <c r="C21" s="12" t="n"/>
      <c r="D21" s="13" t="n"/>
      <c r="E21" s="13" t="n"/>
      <c r="F21" s="13" t="n"/>
      <c r="G21" s="13" t="n"/>
      <c r="H21" s="13" t="n"/>
      <c r="I21" s="13" t="n"/>
      <c r="J21" s="13" t="n"/>
      <c r="K21" s="14">
        <f>SUM(N21:T21)</f>
        <v/>
      </c>
      <c r="L21" s="15">
        <f>IF(SUM(C21)=0,"",K21-C21)</f>
        <v/>
      </c>
      <c r="N21">
        <f>IF(D21="",0,IFERROR(VLOOKUP(D21,'Shift key'!$A$6:$G$25,6,FALSE),0))</f>
        <v/>
      </c>
      <c r="O21">
        <f>IF(E21="",0,IFERROR(VLOOKUP(E21,'Shift key'!$A$6:$G$25,6,FALSE),0))</f>
        <v/>
      </c>
      <c r="P21">
        <f>IF(F21="",0,IFERROR(VLOOKUP(F21,'Shift key'!$A$6:$G$25,6,FALSE),0))</f>
        <v/>
      </c>
      <c r="Q21">
        <f>IF(G21="",0,IFERROR(VLOOKUP(G21,'Shift key'!$A$6:$G$25,6,FALSE),0))</f>
        <v/>
      </c>
      <c r="R21">
        <f>IF(H21="",0,IFERROR(VLOOKUP(H21,'Shift key'!$A$6:$G$25,6,FALSE),0))</f>
        <v/>
      </c>
      <c r="S21">
        <f>IF(I21="",0,IFERROR(VLOOKUP(I21,'Shift key'!$A$6:$G$25,6,FALSE),0))</f>
        <v/>
      </c>
      <c r="T21">
        <f>IF(J21="",0,IFERROR(VLOOKUP(J21,'Shift key'!$A$6:$G$25,6,FALSE),0))</f>
        <v/>
      </c>
      <c r="U21">
        <f>IF(D21="","",IFERROR(VLOOKUP(D21,'Shift key'!$A$6:$G$25,7,FALSE),""))</f>
        <v/>
      </c>
      <c r="V21">
        <f>IF(E21="","",IFERROR(VLOOKUP(E21,'Shift key'!$A$6:$G$25,7,FALSE),""))</f>
        <v/>
      </c>
      <c r="W21">
        <f>IF(F21="","",IFERROR(VLOOKUP(F21,'Shift key'!$A$6:$G$25,7,FALSE),""))</f>
        <v/>
      </c>
      <c r="X21">
        <f>IF(G21="","",IFERROR(VLOOKUP(G21,'Shift key'!$A$6:$G$25,7,FALSE),""))</f>
        <v/>
      </c>
      <c r="Y21">
        <f>IF(H21="","",IFERROR(VLOOKUP(H21,'Shift key'!$A$6:$G$25,7,FALSE),""))</f>
        <v/>
      </c>
      <c r="Z21">
        <f>IF(I21="","",IFERROR(VLOOKUP(I21,'Shift key'!$A$6:$G$25,7,FALSE),""))</f>
        <v/>
      </c>
      <c r="AA21">
        <f>IF(J21="","",IFERROR(VLOOKUP(J21,'Shift key'!$A$6:$G$25,7,FALSE),""))</f>
        <v/>
      </c>
    </row>
    <row r="22" ht="17" customHeight="1">
      <c r="A22" s="10" t="n"/>
      <c r="B22" s="11" t="n"/>
      <c r="C22" s="12" t="n"/>
      <c r="D22" s="13" t="n"/>
      <c r="E22" s="13" t="n"/>
      <c r="F22" s="13" t="n"/>
      <c r="G22" s="13" t="n"/>
      <c r="H22" s="13" t="n"/>
      <c r="I22" s="13" t="n"/>
      <c r="J22" s="13" t="n"/>
      <c r="K22" s="14">
        <f>SUM(N22:T22)</f>
        <v/>
      </c>
      <c r="L22" s="15">
        <f>IF(SUM(C22)=0,"",K22-C22)</f>
        <v/>
      </c>
      <c r="N22">
        <f>IF(D22="",0,IFERROR(VLOOKUP(D22,'Shift key'!$A$6:$G$25,6,FALSE),0))</f>
        <v/>
      </c>
      <c r="O22">
        <f>IF(E22="",0,IFERROR(VLOOKUP(E22,'Shift key'!$A$6:$G$25,6,FALSE),0))</f>
        <v/>
      </c>
      <c r="P22">
        <f>IF(F22="",0,IFERROR(VLOOKUP(F22,'Shift key'!$A$6:$G$25,6,FALSE),0))</f>
        <v/>
      </c>
      <c r="Q22">
        <f>IF(G22="",0,IFERROR(VLOOKUP(G22,'Shift key'!$A$6:$G$25,6,FALSE),0))</f>
        <v/>
      </c>
      <c r="R22">
        <f>IF(H22="",0,IFERROR(VLOOKUP(H22,'Shift key'!$A$6:$G$25,6,FALSE),0))</f>
        <v/>
      </c>
      <c r="S22">
        <f>IF(I22="",0,IFERROR(VLOOKUP(I22,'Shift key'!$A$6:$G$25,6,FALSE),0))</f>
        <v/>
      </c>
      <c r="T22">
        <f>IF(J22="",0,IFERROR(VLOOKUP(J22,'Shift key'!$A$6:$G$25,6,FALSE),0))</f>
        <v/>
      </c>
      <c r="U22">
        <f>IF(D22="","",IFERROR(VLOOKUP(D22,'Shift key'!$A$6:$G$25,7,FALSE),""))</f>
        <v/>
      </c>
      <c r="V22">
        <f>IF(E22="","",IFERROR(VLOOKUP(E22,'Shift key'!$A$6:$G$25,7,FALSE),""))</f>
        <v/>
      </c>
      <c r="W22">
        <f>IF(F22="","",IFERROR(VLOOKUP(F22,'Shift key'!$A$6:$G$25,7,FALSE),""))</f>
        <v/>
      </c>
      <c r="X22">
        <f>IF(G22="","",IFERROR(VLOOKUP(G22,'Shift key'!$A$6:$G$25,7,FALSE),""))</f>
        <v/>
      </c>
      <c r="Y22">
        <f>IF(H22="","",IFERROR(VLOOKUP(H22,'Shift key'!$A$6:$G$25,7,FALSE),""))</f>
        <v/>
      </c>
      <c r="Z22">
        <f>IF(I22="","",IFERROR(VLOOKUP(I22,'Shift key'!$A$6:$G$25,7,FALSE),""))</f>
        <v/>
      </c>
      <c r="AA22">
        <f>IF(J22="","",IFERROR(VLOOKUP(J22,'Shift key'!$A$6:$G$25,7,FALSE),""))</f>
        <v/>
      </c>
    </row>
    <row r="23" ht="17" customHeight="1">
      <c r="A23" s="10" t="n"/>
      <c r="B23" s="11" t="n"/>
      <c r="C23" s="12" t="n"/>
      <c r="D23" s="13" t="n"/>
      <c r="E23" s="13" t="n"/>
      <c r="F23" s="13" t="n"/>
      <c r="G23" s="13" t="n"/>
      <c r="H23" s="13" t="n"/>
      <c r="I23" s="13" t="n"/>
      <c r="J23" s="13" t="n"/>
      <c r="K23" s="14">
        <f>SUM(N23:T23)</f>
        <v/>
      </c>
      <c r="L23" s="15">
        <f>IF(SUM(C23)=0,"",K23-C23)</f>
        <v/>
      </c>
      <c r="N23">
        <f>IF(D23="",0,IFERROR(VLOOKUP(D23,'Shift key'!$A$6:$G$25,6,FALSE),0))</f>
        <v/>
      </c>
      <c r="O23">
        <f>IF(E23="",0,IFERROR(VLOOKUP(E23,'Shift key'!$A$6:$G$25,6,FALSE),0))</f>
        <v/>
      </c>
      <c r="P23">
        <f>IF(F23="",0,IFERROR(VLOOKUP(F23,'Shift key'!$A$6:$G$25,6,FALSE),0))</f>
        <v/>
      </c>
      <c r="Q23">
        <f>IF(G23="",0,IFERROR(VLOOKUP(G23,'Shift key'!$A$6:$G$25,6,FALSE),0))</f>
        <v/>
      </c>
      <c r="R23">
        <f>IF(H23="",0,IFERROR(VLOOKUP(H23,'Shift key'!$A$6:$G$25,6,FALSE),0))</f>
        <v/>
      </c>
      <c r="S23">
        <f>IF(I23="",0,IFERROR(VLOOKUP(I23,'Shift key'!$A$6:$G$25,6,FALSE),0))</f>
        <v/>
      </c>
      <c r="T23">
        <f>IF(J23="",0,IFERROR(VLOOKUP(J23,'Shift key'!$A$6:$G$25,6,FALSE),0))</f>
        <v/>
      </c>
      <c r="U23">
        <f>IF(D23="","",IFERROR(VLOOKUP(D23,'Shift key'!$A$6:$G$25,7,FALSE),""))</f>
        <v/>
      </c>
      <c r="V23">
        <f>IF(E23="","",IFERROR(VLOOKUP(E23,'Shift key'!$A$6:$G$25,7,FALSE),""))</f>
        <v/>
      </c>
      <c r="W23">
        <f>IF(F23="","",IFERROR(VLOOKUP(F23,'Shift key'!$A$6:$G$25,7,FALSE),""))</f>
        <v/>
      </c>
      <c r="X23">
        <f>IF(G23="","",IFERROR(VLOOKUP(G23,'Shift key'!$A$6:$G$25,7,FALSE),""))</f>
        <v/>
      </c>
      <c r="Y23">
        <f>IF(H23="","",IFERROR(VLOOKUP(H23,'Shift key'!$A$6:$G$25,7,FALSE),""))</f>
        <v/>
      </c>
      <c r="Z23">
        <f>IF(I23="","",IFERROR(VLOOKUP(I23,'Shift key'!$A$6:$G$25,7,FALSE),""))</f>
        <v/>
      </c>
      <c r="AA23">
        <f>IF(J23="","",IFERROR(VLOOKUP(J23,'Shift key'!$A$6:$G$25,7,FALSE),""))</f>
        <v/>
      </c>
    </row>
    <row r="24" ht="17" customHeight="1">
      <c r="A24" s="10" t="n"/>
      <c r="B24" s="11" t="n"/>
      <c r="C24" s="12" t="n"/>
      <c r="D24" s="13" t="n"/>
      <c r="E24" s="13" t="n"/>
      <c r="F24" s="13" t="n"/>
      <c r="G24" s="13" t="n"/>
      <c r="H24" s="13" t="n"/>
      <c r="I24" s="13" t="n"/>
      <c r="J24" s="13" t="n"/>
      <c r="K24" s="14">
        <f>SUM(N24:T24)</f>
        <v/>
      </c>
      <c r="L24" s="15">
        <f>IF(SUM(C24)=0,"",K24-C24)</f>
        <v/>
      </c>
      <c r="N24">
        <f>IF(D24="",0,IFERROR(VLOOKUP(D24,'Shift key'!$A$6:$G$25,6,FALSE),0))</f>
        <v/>
      </c>
      <c r="O24">
        <f>IF(E24="",0,IFERROR(VLOOKUP(E24,'Shift key'!$A$6:$G$25,6,FALSE),0))</f>
        <v/>
      </c>
      <c r="P24">
        <f>IF(F24="",0,IFERROR(VLOOKUP(F24,'Shift key'!$A$6:$G$25,6,FALSE),0))</f>
        <v/>
      </c>
      <c r="Q24">
        <f>IF(G24="",0,IFERROR(VLOOKUP(G24,'Shift key'!$A$6:$G$25,6,FALSE),0))</f>
        <v/>
      </c>
      <c r="R24">
        <f>IF(H24="",0,IFERROR(VLOOKUP(H24,'Shift key'!$A$6:$G$25,6,FALSE),0))</f>
        <v/>
      </c>
      <c r="S24">
        <f>IF(I24="",0,IFERROR(VLOOKUP(I24,'Shift key'!$A$6:$G$25,6,FALSE),0))</f>
        <v/>
      </c>
      <c r="T24">
        <f>IF(J24="",0,IFERROR(VLOOKUP(J24,'Shift key'!$A$6:$G$25,6,FALSE),0))</f>
        <v/>
      </c>
      <c r="U24">
        <f>IF(D24="","",IFERROR(VLOOKUP(D24,'Shift key'!$A$6:$G$25,7,FALSE),""))</f>
        <v/>
      </c>
      <c r="V24">
        <f>IF(E24="","",IFERROR(VLOOKUP(E24,'Shift key'!$A$6:$G$25,7,FALSE),""))</f>
        <v/>
      </c>
      <c r="W24">
        <f>IF(F24="","",IFERROR(VLOOKUP(F24,'Shift key'!$A$6:$G$25,7,FALSE),""))</f>
        <v/>
      </c>
      <c r="X24">
        <f>IF(G24="","",IFERROR(VLOOKUP(G24,'Shift key'!$A$6:$G$25,7,FALSE),""))</f>
        <v/>
      </c>
      <c r="Y24">
        <f>IF(H24="","",IFERROR(VLOOKUP(H24,'Shift key'!$A$6:$G$25,7,FALSE),""))</f>
        <v/>
      </c>
      <c r="Z24">
        <f>IF(I24="","",IFERROR(VLOOKUP(I24,'Shift key'!$A$6:$G$25,7,FALSE),""))</f>
        <v/>
      </c>
      <c r="AA24">
        <f>IF(J24="","",IFERROR(VLOOKUP(J24,'Shift key'!$A$6:$G$25,7,FALSE),""))</f>
        <v/>
      </c>
    </row>
    <row r="25" ht="17" customHeight="1">
      <c r="A25" s="10" t="n"/>
      <c r="B25" s="11" t="n"/>
      <c r="C25" s="12" t="n"/>
      <c r="D25" s="13" t="n"/>
      <c r="E25" s="13" t="n"/>
      <c r="F25" s="13" t="n"/>
      <c r="G25" s="13" t="n"/>
      <c r="H25" s="13" t="n"/>
      <c r="I25" s="13" t="n"/>
      <c r="J25" s="13" t="n"/>
      <c r="K25" s="14">
        <f>SUM(N25:T25)</f>
        <v/>
      </c>
      <c r="L25" s="15">
        <f>IF(SUM(C25)=0,"",K25-C25)</f>
        <v/>
      </c>
      <c r="N25">
        <f>IF(D25="",0,IFERROR(VLOOKUP(D25,'Shift key'!$A$6:$G$25,6,FALSE),0))</f>
        <v/>
      </c>
      <c r="O25">
        <f>IF(E25="",0,IFERROR(VLOOKUP(E25,'Shift key'!$A$6:$G$25,6,FALSE),0))</f>
        <v/>
      </c>
      <c r="P25">
        <f>IF(F25="",0,IFERROR(VLOOKUP(F25,'Shift key'!$A$6:$G$25,6,FALSE),0))</f>
        <v/>
      </c>
      <c r="Q25">
        <f>IF(G25="",0,IFERROR(VLOOKUP(G25,'Shift key'!$A$6:$G$25,6,FALSE),0))</f>
        <v/>
      </c>
      <c r="R25">
        <f>IF(H25="",0,IFERROR(VLOOKUP(H25,'Shift key'!$A$6:$G$25,6,FALSE),0))</f>
        <v/>
      </c>
      <c r="S25">
        <f>IF(I25="",0,IFERROR(VLOOKUP(I25,'Shift key'!$A$6:$G$25,6,FALSE),0))</f>
        <v/>
      </c>
      <c r="T25">
        <f>IF(J25="",0,IFERROR(VLOOKUP(J25,'Shift key'!$A$6:$G$25,6,FALSE),0))</f>
        <v/>
      </c>
      <c r="U25">
        <f>IF(D25="","",IFERROR(VLOOKUP(D25,'Shift key'!$A$6:$G$25,7,FALSE),""))</f>
        <v/>
      </c>
      <c r="V25">
        <f>IF(E25="","",IFERROR(VLOOKUP(E25,'Shift key'!$A$6:$G$25,7,FALSE),""))</f>
        <v/>
      </c>
      <c r="W25">
        <f>IF(F25="","",IFERROR(VLOOKUP(F25,'Shift key'!$A$6:$G$25,7,FALSE),""))</f>
        <v/>
      </c>
      <c r="X25">
        <f>IF(G25="","",IFERROR(VLOOKUP(G25,'Shift key'!$A$6:$G$25,7,FALSE),""))</f>
        <v/>
      </c>
      <c r="Y25">
        <f>IF(H25="","",IFERROR(VLOOKUP(H25,'Shift key'!$A$6:$G$25,7,FALSE),""))</f>
        <v/>
      </c>
      <c r="Z25">
        <f>IF(I25="","",IFERROR(VLOOKUP(I25,'Shift key'!$A$6:$G$25,7,FALSE),""))</f>
        <v/>
      </c>
      <c r="AA25">
        <f>IF(J25="","",IFERROR(VLOOKUP(J25,'Shift key'!$A$6:$G$25,7,FALSE),""))</f>
        <v/>
      </c>
    </row>
    <row r="26" ht="16" customHeight="1">
      <c r="A26" s="2" t="inlineStr">
        <is>
          <t>Staff on: day</t>
        </is>
      </c>
      <c r="B26" s="4" t="n"/>
      <c r="C26" s="5" t="n"/>
      <c r="D26" s="16">
        <f>COUNTIF(U$6:U$25,"Day")</f>
        <v/>
      </c>
      <c r="E26" s="16">
        <f>COUNTIF(V$6:V$25,"Day")</f>
        <v/>
      </c>
      <c r="F26" s="16">
        <f>COUNTIF(W$6:W$25,"Day")</f>
        <v/>
      </c>
      <c r="G26" s="16">
        <f>COUNTIF(X$6:X$25,"Day")</f>
        <v/>
      </c>
      <c r="H26" s="16">
        <f>COUNTIF(Y$6:Y$25,"Day")</f>
        <v/>
      </c>
      <c r="I26" s="16">
        <f>COUNTIF(Z$6:Z$25,"Day")</f>
        <v/>
      </c>
      <c r="J26" s="16">
        <f>COUNTIF(AA$6:AA$25,"Day")</f>
        <v/>
      </c>
      <c r="K26" s="17" t="n"/>
      <c r="L26" s="18" t="n"/>
    </row>
    <row r="27" ht="16" customHeight="1">
      <c r="A27" s="11" t="inlineStr">
        <is>
          <t>Minimum needed: day</t>
        </is>
      </c>
      <c r="B27" s="4" t="n"/>
      <c r="C27" s="5" t="n"/>
      <c r="D27" s="19" t="n"/>
      <c r="E27" s="19" t="n"/>
      <c r="F27" s="19" t="n"/>
      <c r="G27" s="19" t="n"/>
      <c r="H27" s="19" t="n"/>
      <c r="I27" s="19" t="n"/>
      <c r="J27" s="19" t="n"/>
      <c r="K27" s="20" t="n"/>
      <c r="L27" s="21" t="n"/>
    </row>
    <row r="28" ht="16" customHeight="1">
      <c r="A28" s="2" t="inlineStr">
        <is>
          <t>Staff on: twilight</t>
        </is>
      </c>
      <c r="B28" s="4" t="n"/>
      <c r="C28" s="5" t="n"/>
      <c r="D28" s="16">
        <f>COUNTIF(U$6:U$25,"Twilight")</f>
        <v/>
      </c>
      <c r="E28" s="16">
        <f>COUNTIF(V$6:V$25,"Twilight")</f>
        <v/>
      </c>
      <c r="F28" s="16">
        <f>COUNTIF(W$6:W$25,"Twilight")</f>
        <v/>
      </c>
      <c r="G28" s="16">
        <f>COUNTIF(X$6:X$25,"Twilight")</f>
        <v/>
      </c>
      <c r="H28" s="16">
        <f>COUNTIF(Y$6:Y$25,"Twilight")</f>
        <v/>
      </c>
      <c r="I28" s="16">
        <f>COUNTIF(Z$6:Z$25,"Twilight")</f>
        <v/>
      </c>
      <c r="J28" s="16">
        <f>COUNTIF(AA$6:AA$25,"Twilight")</f>
        <v/>
      </c>
      <c r="K28" s="17" t="n"/>
      <c r="L28" s="18" t="n"/>
    </row>
    <row r="29" ht="16" customHeight="1">
      <c r="A29" s="11" t="inlineStr">
        <is>
          <t>Minimum needed: twilight</t>
        </is>
      </c>
      <c r="B29" s="4" t="n"/>
      <c r="C29" s="5" t="n"/>
      <c r="D29" s="19" t="n"/>
      <c r="E29" s="19" t="n"/>
      <c r="F29" s="19" t="n"/>
      <c r="G29" s="19" t="n"/>
      <c r="H29" s="19" t="n"/>
      <c r="I29" s="19" t="n"/>
      <c r="J29" s="19" t="n"/>
      <c r="K29" s="20" t="n"/>
      <c r="L29" s="21" t="n"/>
    </row>
    <row r="30" ht="16" customHeight="1">
      <c r="A30" s="2" t="inlineStr">
        <is>
          <t>Staff on: night</t>
        </is>
      </c>
      <c r="B30" s="4" t="n"/>
      <c r="C30" s="5" t="n"/>
      <c r="D30" s="16">
        <f>COUNTIF(U$6:U$25,"Night")</f>
        <v/>
      </c>
      <c r="E30" s="16">
        <f>COUNTIF(V$6:V$25,"Night")</f>
        <v/>
      </c>
      <c r="F30" s="16">
        <f>COUNTIF(W$6:W$25,"Night")</f>
        <v/>
      </c>
      <c r="G30" s="16">
        <f>COUNTIF(X$6:X$25,"Night")</f>
        <v/>
      </c>
      <c r="H30" s="16">
        <f>COUNTIF(Y$6:Y$25,"Night")</f>
        <v/>
      </c>
      <c r="I30" s="16">
        <f>COUNTIF(Z$6:Z$25,"Night")</f>
        <v/>
      </c>
      <c r="J30" s="16">
        <f>COUNTIF(AA$6:AA$25,"Night")</f>
        <v/>
      </c>
      <c r="K30" s="17" t="n"/>
      <c r="L30" s="18" t="n"/>
    </row>
    <row r="31" ht="16" customHeight="1">
      <c r="A31" s="11" t="inlineStr">
        <is>
          <t>Minimum needed: night</t>
        </is>
      </c>
      <c r="B31" s="4" t="n"/>
      <c r="C31" s="5" t="n"/>
      <c r="D31" s="19" t="n"/>
      <c r="E31" s="19" t="n"/>
      <c r="F31" s="19" t="n"/>
      <c r="G31" s="19" t="n"/>
      <c r="H31" s="19" t="n"/>
      <c r="I31" s="19" t="n"/>
      <c r="J31" s="19" t="n"/>
      <c r="K31" s="20" t="n"/>
      <c r="L31" s="21" t="n"/>
    </row>
    <row r="32" ht="16" customHeight="1">
      <c r="A32" s="2" t="inlineStr">
        <is>
          <t>Lead on days (name)</t>
        </is>
      </c>
      <c r="B32" s="4" t="n"/>
      <c r="C32" s="5" t="n"/>
      <c r="D32" s="22" t="n"/>
      <c r="E32" s="22" t="n"/>
      <c r="F32" s="22" t="n"/>
      <c r="G32" s="22" t="n"/>
      <c r="H32" s="22" t="n"/>
      <c r="I32" s="22" t="n"/>
      <c r="J32" s="22" t="n"/>
      <c r="K32" s="17" t="n"/>
      <c r="L32" s="5" t="n"/>
    </row>
    <row r="33" ht="16" customHeight="1">
      <c r="A33" s="2" t="inlineStr">
        <is>
          <t>Lead on nights (name)</t>
        </is>
      </c>
      <c r="B33" s="4" t="n"/>
      <c r="C33" s="5" t="n"/>
      <c r="D33" s="22" t="n"/>
      <c r="E33" s="22" t="n"/>
      <c r="F33" s="22" t="n"/>
      <c r="G33" s="22" t="n"/>
      <c r="H33" s="22" t="n"/>
      <c r="I33" s="22" t="n"/>
      <c r="J33" s="22" t="n"/>
      <c r="K33" s="17" t="n"/>
      <c r="L33" s="5" t="n"/>
    </row>
    <row r="34" ht="22" customHeight="1">
      <c r="A34" s="2" t="inlineStr">
        <is>
          <t>Notes (GP round, visits, activities)</t>
        </is>
      </c>
      <c r="B34" s="4" t="n"/>
      <c r="C34" s="5" t="n"/>
      <c r="D34" s="22" t="n"/>
      <c r="E34" s="22" t="n"/>
      <c r="F34" s="22" t="n"/>
      <c r="G34" s="22" t="n"/>
      <c r="H34" s="22" t="n"/>
      <c r="I34" s="22" t="n"/>
      <c r="J34" s="22" t="n"/>
      <c r="K34" s="17" t="n"/>
      <c r="L34" s="5" t="n"/>
    </row>
    <row r="35" ht="20" customHeight="1">
      <c r="A35" s="23" t="inlineStr">
        <is>
          <t>Red = fewer staff on than your minimum for that period. Amber hours = over 48 in the week: the limit is an average of 48 a week, usually over 17 weeks, unless the person has opted out in writing.</t>
        </is>
      </c>
      <c r="B35" s="4" t="n"/>
      <c r="C35" s="4" t="n"/>
      <c r="D35" s="4" t="n"/>
      <c r="E35" s="4" t="n"/>
      <c r="F35" s="4" t="n"/>
      <c r="G35" s="4" t="n"/>
      <c r="H35" s="4" t="n"/>
      <c r="I35" s="4" t="n"/>
      <c r="J35" s="4" t="n"/>
      <c r="K35" s="4" t="n"/>
      <c r="L35" s="5" t="n"/>
    </row>
    <row r="36">
      <c r="A36" s="24" t="inlineStr">
        <is>
          <t>Free template from shiftcomplete.com</t>
        </is>
      </c>
    </row>
  </sheetData>
  <mergeCells count="23">
    <mergeCell ref="K34:L34"/>
    <mergeCell ref="G2:H2"/>
    <mergeCell ref="K33:L33"/>
    <mergeCell ref="A27:C27"/>
    <mergeCell ref="A3:L3"/>
    <mergeCell ref="A26:C26"/>
    <mergeCell ref="A33:C33"/>
    <mergeCell ref="A32:C32"/>
    <mergeCell ref="K32:L32"/>
    <mergeCell ref="K28:L29"/>
    <mergeCell ref="A29:C29"/>
    <mergeCell ref="A35:L35"/>
    <mergeCell ref="A28:C28"/>
    <mergeCell ref="E2:F2"/>
    <mergeCell ref="A31:C31"/>
    <mergeCell ref="A30:C30"/>
    <mergeCell ref="A34:C34"/>
    <mergeCell ref="K30:L31"/>
    <mergeCell ref="K26:L27"/>
    <mergeCell ref="J2:K2"/>
    <mergeCell ref="A1:L1"/>
    <mergeCell ref="A36:L36"/>
    <mergeCell ref="B2:D2"/>
  </mergeCells>
  <conditionalFormatting sqref="D26:J26">
    <cfRule type="expression" priority="1" dxfId="0">
      <formula>AND(D27&lt;&gt;"",D26&lt;D27)</formula>
    </cfRule>
  </conditionalFormatting>
  <conditionalFormatting sqref="D28:J28">
    <cfRule type="expression" priority="2" dxfId="0">
      <formula>AND(D29&lt;&gt;"",D28&lt;D29)</formula>
    </cfRule>
  </conditionalFormatting>
  <conditionalFormatting sqref="D30:J30">
    <cfRule type="expression" priority="3" dxfId="0">
      <formula>AND(D31&lt;&gt;"",D30&lt;D31)</formula>
    </cfRule>
  </conditionalFormatting>
  <conditionalFormatting sqref="D6:J25">
    <cfRule type="cellIs" priority="4" operator="equal" dxfId="1">
      <formula>"OFF"</formula>
    </cfRule>
    <cfRule type="cellIs" priority="5" operator="equal" dxfId="2">
      <formula>"HOL"</formula>
    </cfRule>
    <cfRule type="cellIs" priority="6" operator="equal" dxfId="3">
      <formula>"N"</formula>
    </cfRule>
  </conditionalFormatting>
  <conditionalFormatting sqref="K6:K25">
    <cfRule type="cellIs" priority="7" operator="greaterThan" dxfId="4">
      <formula>48</formula>
    </cfRule>
  </conditionalFormatting>
  <dataValidations count="2">
    <dataValidation sqref="D6:J25" showDropDown="0" showInputMessage="0" showErrorMessage="1" allowBlank="1" errorTitle="Shift code" error="Use a code from the Shift key tab, or add a new code there first." type="list">
      <formula1>'Shift key'!$A$6:$A$25</formula1>
    </dataValidation>
    <dataValidation sqref="B6:B25" showDropDown="0" showInputMessage="0" showErrorMessage="0" allowBlank="1" type="list">
      <formula1>Lists!$A$2:$A$16</formula1>
    </dataValidation>
  </dataValidation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A30"/>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0" customWidth="1" min="1" max="1"/>
    <col width="15" customWidth="1" min="2" max="2"/>
    <col width="9"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9" customWidth="1" min="11" max="11"/>
    <col width="10"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s>
  <sheetData>
    <row r="1" ht="24" customHeight="1">
      <c r="A1" s="1" t="inlineStr">
        <is>
          <t>Care home staff rota (example)</t>
        </is>
      </c>
    </row>
    <row r="2" ht="20" customHeight="1">
      <c r="A2" s="2" t="inlineStr">
        <is>
          <t>Home</t>
        </is>
      </c>
      <c r="B2" s="3" t="inlineStr">
        <is>
          <t>Example House</t>
        </is>
      </c>
      <c r="C2" s="4" t="n"/>
      <c r="D2" s="5" t="n"/>
      <c r="E2" s="2" t="inlineStr">
        <is>
          <t>Week commencing (Monday)</t>
        </is>
      </c>
      <c r="F2" s="5" t="n"/>
      <c r="G2" s="6" t="n">
        <v>46335</v>
      </c>
      <c r="H2" s="5" t="n"/>
      <c r="I2" s="2" t="inlineStr">
        <is>
          <t>Rota by</t>
        </is>
      </c>
      <c r="J2" s="3" t="n"/>
      <c r="K2" s="5" t="n"/>
    </row>
    <row r="3" ht="26" customHeight="1">
      <c r="A3" s="7" t="inlineStr">
        <is>
          <t>Type a shift code in each day (LD, E, L, T, N, HOL, OFF...). The codes, times and unpaid breaks live on the Shift key tab: change them to match your home. Hours, staff per period and gaps against your minimum work themselves out.</t>
        </is>
      </c>
    </row>
    <row r="4">
      <c r="D4" s="8">
        <f>IF(ISNUMBER($G$2),$G$2+0,"")</f>
        <v/>
      </c>
      <c r="E4" s="8">
        <f>IF(ISNUMBER($G$2),$G$2+1,"")</f>
        <v/>
      </c>
      <c r="F4" s="8">
        <f>IF(ISNUMBER($G$2),$G$2+2,"")</f>
        <v/>
      </c>
      <c r="G4" s="8">
        <f>IF(ISNUMBER($G$2),$G$2+3,"")</f>
        <v/>
      </c>
      <c r="H4" s="8">
        <f>IF(ISNUMBER($G$2),$G$2+4,"")</f>
        <v/>
      </c>
      <c r="I4" s="8">
        <f>IF(ISNUMBER($G$2),$G$2+5,"")</f>
        <v/>
      </c>
      <c r="J4" s="8">
        <f>IF(ISNUMBER($G$2),$G$2+6,"")</f>
        <v/>
      </c>
    </row>
    <row r="5" ht="28" customHeight="1">
      <c r="A5" s="9" t="inlineStr">
        <is>
          <t>Name</t>
        </is>
      </c>
      <c r="B5" s="9" t="inlineStr">
        <is>
          <t>Role</t>
        </is>
      </c>
      <c r="C5" s="9" t="inlineStr">
        <is>
          <t>Contract hrs/wk</t>
        </is>
      </c>
      <c r="D5" s="9" t="inlineStr">
        <is>
          <t>Mon</t>
        </is>
      </c>
      <c r="E5" s="9" t="inlineStr">
        <is>
          <t>Tue</t>
        </is>
      </c>
      <c r="F5" s="9" t="inlineStr">
        <is>
          <t>Wed</t>
        </is>
      </c>
      <c r="G5" s="9" t="inlineStr">
        <is>
          <t>Thu</t>
        </is>
      </c>
      <c r="H5" s="9" t="inlineStr">
        <is>
          <t>Fri</t>
        </is>
      </c>
      <c r="I5" s="9" t="inlineStr">
        <is>
          <t>Sat</t>
        </is>
      </c>
      <c r="J5" s="9" t="inlineStr">
        <is>
          <t>Sun</t>
        </is>
      </c>
      <c r="K5" s="9" t="inlineStr">
        <is>
          <t>Rota hours</t>
        </is>
      </c>
      <c r="L5" s="9" t="inlineStr">
        <is>
          <t>+/- contract</t>
        </is>
      </c>
      <c r="N5" t="inlineStr">
        <is>
          <t>Mon hrs (helper)</t>
        </is>
      </c>
      <c r="O5" t="inlineStr">
        <is>
          <t>Tue hrs (helper)</t>
        </is>
      </c>
      <c r="P5" t="inlineStr">
        <is>
          <t>Wed hrs (helper)</t>
        </is>
      </c>
      <c r="Q5" t="inlineStr">
        <is>
          <t>Thu hrs (helper)</t>
        </is>
      </c>
      <c r="R5" t="inlineStr">
        <is>
          <t>Fri hrs (helper)</t>
        </is>
      </c>
      <c r="S5" t="inlineStr">
        <is>
          <t>Sat hrs (helper)</t>
        </is>
      </c>
      <c r="T5" t="inlineStr">
        <is>
          <t>Sun hrs (helper)</t>
        </is>
      </c>
      <c r="U5" t="inlineStr">
        <is>
          <t>Mon period (helper)</t>
        </is>
      </c>
      <c r="V5" t="inlineStr">
        <is>
          <t>Tue period (helper)</t>
        </is>
      </c>
      <c r="W5" t="inlineStr">
        <is>
          <t>Wed period (helper)</t>
        </is>
      </c>
      <c r="X5" t="inlineStr">
        <is>
          <t>Thu period (helper)</t>
        </is>
      </c>
      <c r="Y5" t="inlineStr">
        <is>
          <t>Fri period (helper)</t>
        </is>
      </c>
      <c r="Z5" t="inlineStr">
        <is>
          <t>Sat period (helper)</t>
        </is>
      </c>
      <c r="AA5" t="inlineStr">
        <is>
          <t>Sun period (helper)</t>
        </is>
      </c>
    </row>
    <row r="6" ht="17" customHeight="1">
      <c r="A6" s="10" t="inlineStr">
        <is>
          <t>Grace</t>
        </is>
      </c>
      <c r="B6" s="11" t="inlineStr">
        <is>
          <t>Senior carer</t>
        </is>
      </c>
      <c r="C6" s="12" t="n">
        <v>36</v>
      </c>
      <c r="D6" s="13" t="inlineStr">
        <is>
          <t>LD</t>
        </is>
      </c>
      <c r="E6" s="13" t="inlineStr">
        <is>
          <t>LD</t>
        </is>
      </c>
      <c r="F6" s="13" t="inlineStr">
        <is>
          <t>OFF</t>
        </is>
      </c>
      <c r="G6" s="13" t="inlineStr">
        <is>
          <t>OFF</t>
        </is>
      </c>
      <c r="H6" s="13" t="inlineStr">
        <is>
          <t>LD</t>
        </is>
      </c>
      <c r="I6" s="13" t="inlineStr">
        <is>
          <t>OFF</t>
        </is>
      </c>
      <c r="J6" s="13" t="inlineStr">
        <is>
          <t>OFF</t>
        </is>
      </c>
      <c r="K6" s="14">
        <f>SUM(N6:T6)</f>
        <v/>
      </c>
      <c r="L6" s="15">
        <f>IF(SUM(C6)=0,"",K6-C6)</f>
        <v/>
      </c>
      <c r="N6">
        <f>IF(D6="",0,IFERROR(VLOOKUP(D6,'Shift key'!$A$6:$G$25,6,FALSE),0))</f>
        <v/>
      </c>
      <c r="O6">
        <f>IF(E6="",0,IFERROR(VLOOKUP(E6,'Shift key'!$A$6:$G$25,6,FALSE),0))</f>
        <v/>
      </c>
      <c r="P6">
        <f>IF(F6="",0,IFERROR(VLOOKUP(F6,'Shift key'!$A$6:$G$25,6,FALSE),0))</f>
        <v/>
      </c>
      <c r="Q6">
        <f>IF(G6="",0,IFERROR(VLOOKUP(G6,'Shift key'!$A$6:$G$25,6,FALSE),0))</f>
        <v/>
      </c>
      <c r="R6">
        <f>IF(H6="",0,IFERROR(VLOOKUP(H6,'Shift key'!$A$6:$G$25,6,FALSE),0))</f>
        <v/>
      </c>
      <c r="S6">
        <f>IF(I6="",0,IFERROR(VLOOKUP(I6,'Shift key'!$A$6:$G$25,6,FALSE),0))</f>
        <v/>
      </c>
      <c r="T6">
        <f>IF(J6="",0,IFERROR(VLOOKUP(J6,'Shift key'!$A$6:$G$25,6,FALSE),0))</f>
        <v/>
      </c>
      <c r="U6">
        <f>IF(D6="","",IFERROR(VLOOKUP(D6,'Shift key'!$A$6:$G$25,7,FALSE),""))</f>
        <v/>
      </c>
      <c r="V6">
        <f>IF(E6="","",IFERROR(VLOOKUP(E6,'Shift key'!$A$6:$G$25,7,FALSE),""))</f>
        <v/>
      </c>
      <c r="W6">
        <f>IF(F6="","",IFERROR(VLOOKUP(F6,'Shift key'!$A$6:$G$25,7,FALSE),""))</f>
        <v/>
      </c>
      <c r="X6">
        <f>IF(G6="","",IFERROR(VLOOKUP(G6,'Shift key'!$A$6:$G$25,7,FALSE),""))</f>
        <v/>
      </c>
      <c r="Y6">
        <f>IF(H6="","",IFERROR(VLOOKUP(H6,'Shift key'!$A$6:$G$25,7,FALSE),""))</f>
        <v/>
      </c>
      <c r="Z6">
        <f>IF(I6="","",IFERROR(VLOOKUP(I6,'Shift key'!$A$6:$G$25,7,FALSE),""))</f>
        <v/>
      </c>
      <c r="AA6">
        <f>IF(J6="","",IFERROR(VLOOKUP(J6,'Shift key'!$A$6:$G$25,7,FALSE),""))</f>
        <v/>
      </c>
    </row>
    <row r="7" ht="17" customHeight="1">
      <c r="A7" s="10" t="inlineStr">
        <is>
          <t>Tomasz</t>
        </is>
      </c>
      <c r="B7" s="11" t="inlineStr">
        <is>
          <t>Senior carer</t>
        </is>
      </c>
      <c r="C7" s="12" t="n">
        <v>36</v>
      </c>
      <c r="D7" s="13" t="inlineStr">
        <is>
          <t>OFF</t>
        </is>
      </c>
      <c r="E7" s="13" t="inlineStr">
        <is>
          <t>OFF</t>
        </is>
      </c>
      <c r="F7" s="13" t="inlineStr">
        <is>
          <t>LD</t>
        </is>
      </c>
      <c r="G7" s="13" t="inlineStr">
        <is>
          <t>LD</t>
        </is>
      </c>
      <c r="H7" s="13" t="inlineStr">
        <is>
          <t>OFF</t>
        </is>
      </c>
      <c r="I7" s="13" t="inlineStr">
        <is>
          <t>LD</t>
        </is>
      </c>
      <c r="J7" s="13" t="inlineStr">
        <is>
          <t>OFF</t>
        </is>
      </c>
      <c r="K7" s="14">
        <f>SUM(N7:T7)</f>
        <v/>
      </c>
      <c r="L7" s="15">
        <f>IF(SUM(C7)=0,"",K7-C7)</f>
        <v/>
      </c>
      <c r="N7">
        <f>IF(D7="",0,IFERROR(VLOOKUP(D7,'Shift key'!$A$6:$G$25,6,FALSE),0))</f>
        <v/>
      </c>
      <c r="O7">
        <f>IF(E7="",0,IFERROR(VLOOKUP(E7,'Shift key'!$A$6:$G$25,6,FALSE),0))</f>
        <v/>
      </c>
      <c r="P7">
        <f>IF(F7="",0,IFERROR(VLOOKUP(F7,'Shift key'!$A$6:$G$25,6,FALSE),0))</f>
        <v/>
      </c>
      <c r="Q7">
        <f>IF(G7="",0,IFERROR(VLOOKUP(G7,'Shift key'!$A$6:$G$25,6,FALSE),0))</f>
        <v/>
      </c>
      <c r="R7">
        <f>IF(H7="",0,IFERROR(VLOOKUP(H7,'Shift key'!$A$6:$G$25,6,FALSE),0))</f>
        <v/>
      </c>
      <c r="S7">
        <f>IF(I7="",0,IFERROR(VLOOKUP(I7,'Shift key'!$A$6:$G$25,6,FALSE),0))</f>
        <v/>
      </c>
      <c r="T7">
        <f>IF(J7="",0,IFERROR(VLOOKUP(J7,'Shift key'!$A$6:$G$25,6,FALSE),0))</f>
        <v/>
      </c>
      <c r="U7">
        <f>IF(D7="","",IFERROR(VLOOKUP(D7,'Shift key'!$A$6:$G$25,7,FALSE),""))</f>
        <v/>
      </c>
      <c r="V7">
        <f>IF(E7="","",IFERROR(VLOOKUP(E7,'Shift key'!$A$6:$G$25,7,FALSE),""))</f>
        <v/>
      </c>
      <c r="W7">
        <f>IF(F7="","",IFERROR(VLOOKUP(F7,'Shift key'!$A$6:$G$25,7,FALSE),""))</f>
        <v/>
      </c>
      <c r="X7">
        <f>IF(G7="","",IFERROR(VLOOKUP(G7,'Shift key'!$A$6:$G$25,7,FALSE),""))</f>
        <v/>
      </c>
      <c r="Y7">
        <f>IF(H7="","",IFERROR(VLOOKUP(H7,'Shift key'!$A$6:$G$25,7,FALSE),""))</f>
        <v/>
      </c>
      <c r="Z7">
        <f>IF(I7="","",IFERROR(VLOOKUP(I7,'Shift key'!$A$6:$G$25,7,FALSE),""))</f>
        <v/>
      </c>
      <c r="AA7">
        <f>IF(J7="","",IFERROR(VLOOKUP(J7,'Shift key'!$A$6:$G$25,7,FALSE),""))</f>
        <v/>
      </c>
    </row>
    <row r="8" ht="17" customHeight="1">
      <c r="A8" s="10" t="inlineStr">
        <is>
          <t>Amira</t>
        </is>
      </c>
      <c r="B8" s="11" t="inlineStr">
        <is>
          <t>Senior carer</t>
        </is>
      </c>
      <c r="C8" s="12" t="n">
        <v>24</v>
      </c>
      <c r="D8" s="13" t="inlineStr">
        <is>
          <t>OFF</t>
        </is>
      </c>
      <c r="E8" s="13" t="inlineStr">
        <is>
          <t>OFF</t>
        </is>
      </c>
      <c r="F8" s="13" t="inlineStr">
        <is>
          <t>OFF</t>
        </is>
      </c>
      <c r="G8" s="13" t="inlineStr">
        <is>
          <t>OFF</t>
        </is>
      </c>
      <c r="H8" s="13" t="inlineStr">
        <is>
          <t>OFF</t>
        </is>
      </c>
      <c r="I8" s="13" t="inlineStr">
        <is>
          <t>OFF</t>
        </is>
      </c>
      <c r="J8" s="13" t="inlineStr">
        <is>
          <t>LD</t>
        </is>
      </c>
      <c r="K8" s="14">
        <f>SUM(N8:T8)</f>
        <v/>
      </c>
      <c r="L8" s="15">
        <f>IF(SUM(C8)=0,"",K8-C8)</f>
        <v/>
      </c>
      <c r="N8">
        <f>IF(D8="",0,IFERROR(VLOOKUP(D8,'Shift key'!$A$6:$G$25,6,FALSE),0))</f>
        <v/>
      </c>
      <c r="O8">
        <f>IF(E8="",0,IFERROR(VLOOKUP(E8,'Shift key'!$A$6:$G$25,6,FALSE),0))</f>
        <v/>
      </c>
      <c r="P8">
        <f>IF(F8="",0,IFERROR(VLOOKUP(F8,'Shift key'!$A$6:$G$25,6,FALSE),0))</f>
        <v/>
      </c>
      <c r="Q8">
        <f>IF(G8="",0,IFERROR(VLOOKUP(G8,'Shift key'!$A$6:$G$25,6,FALSE),0))</f>
        <v/>
      </c>
      <c r="R8">
        <f>IF(H8="",0,IFERROR(VLOOKUP(H8,'Shift key'!$A$6:$G$25,6,FALSE),0))</f>
        <v/>
      </c>
      <c r="S8">
        <f>IF(I8="",0,IFERROR(VLOOKUP(I8,'Shift key'!$A$6:$G$25,6,FALSE),0))</f>
        <v/>
      </c>
      <c r="T8">
        <f>IF(J8="",0,IFERROR(VLOOKUP(J8,'Shift key'!$A$6:$G$25,6,FALSE),0))</f>
        <v/>
      </c>
      <c r="U8">
        <f>IF(D8="","",IFERROR(VLOOKUP(D8,'Shift key'!$A$6:$G$25,7,FALSE),""))</f>
        <v/>
      </c>
      <c r="V8">
        <f>IF(E8="","",IFERROR(VLOOKUP(E8,'Shift key'!$A$6:$G$25,7,FALSE),""))</f>
        <v/>
      </c>
      <c r="W8">
        <f>IF(F8="","",IFERROR(VLOOKUP(F8,'Shift key'!$A$6:$G$25,7,FALSE),""))</f>
        <v/>
      </c>
      <c r="X8">
        <f>IF(G8="","",IFERROR(VLOOKUP(G8,'Shift key'!$A$6:$G$25,7,FALSE),""))</f>
        <v/>
      </c>
      <c r="Y8">
        <f>IF(H8="","",IFERROR(VLOOKUP(H8,'Shift key'!$A$6:$G$25,7,FALSE),""))</f>
        <v/>
      </c>
      <c r="Z8">
        <f>IF(I8="","",IFERROR(VLOOKUP(I8,'Shift key'!$A$6:$G$25,7,FALSE),""))</f>
        <v/>
      </c>
      <c r="AA8">
        <f>IF(J8="","",IFERROR(VLOOKUP(J8,'Shift key'!$A$6:$G$25,7,FALSE),""))</f>
        <v/>
      </c>
    </row>
    <row r="9" ht="17" customHeight="1">
      <c r="A9" s="10" t="inlineStr">
        <is>
          <t>Priya</t>
        </is>
      </c>
      <c r="B9" s="11" t="inlineStr">
        <is>
          <t>Care assistant</t>
        </is>
      </c>
      <c r="C9" s="12" t="n">
        <v>36</v>
      </c>
      <c r="D9" s="13" t="inlineStr">
        <is>
          <t>LD</t>
        </is>
      </c>
      <c r="E9" s="13" t="inlineStr">
        <is>
          <t>LD</t>
        </is>
      </c>
      <c r="F9" s="13" t="inlineStr">
        <is>
          <t>OFF</t>
        </is>
      </c>
      <c r="G9" s="13" t="inlineStr">
        <is>
          <t>LD</t>
        </is>
      </c>
      <c r="H9" s="13" t="inlineStr">
        <is>
          <t>OFF</t>
        </is>
      </c>
      <c r="I9" s="13" t="inlineStr">
        <is>
          <t>OFF</t>
        </is>
      </c>
      <c r="J9" s="13" t="inlineStr">
        <is>
          <t>LD</t>
        </is>
      </c>
      <c r="K9" s="14">
        <f>SUM(N9:T9)</f>
        <v/>
      </c>
      <c r="L9" s="15">
        <f>IF(SUM(C9)=0,"",K9-C9)</f>
        <v/>
      </c>
      <c r="N9">
        <f>IF(D9="",0,IFERROR(VLOOKUP(D9,'Shift key'!$A$6:$G$25,6,FALSE),0))</f>
        <v/>
      </c>
      <c r="O9">
        <f>IF(E9="",0,IFERROR(VLOOKUP(E9,'Shift key'!$A$6:$G$25,6,FALSE),0))</f>
        <v/>
      </c>
      <c r="P9">
        <f>IF(F9="",0,IFERROR(VLOOKUP(F9,'Shift key'!$A$6:$G$25,6,FALSE),0))</f>
        <v/>
      </c>
      <c r="Q9">
        <f>IF(G9="",0,IFERROR(VLOOKUP(G9,'Shift key'!$A$6:$G$25,6,FALSE),0))</f>
        <v/>
      </c>
      <c r="R9">
        <f>IF(H9="",0,IFERROR(VLOOKUP(H9,'Shift key'!$A$6:$G$25,6,FALSE),0))</f>
        <v/>
      </c>
      <c r="S9">
        <f>IF(I9="",0,IFERROR(VLOOKUP(I9,'Shift key'!$A$6:$G$25,6,FALSE),0))</f>
        <v/>
      </c>
      <c r="T9">
        <f>IF(J9="",0,IFERROR(VLOOKUP(J9,'Shift key'!$A$6:$G$25,6,FALSE),0))</f>
        <v/>
      </c>
      <c r="U9">
        <f>IF(D9="","",IFERROR(VLOOKUP(D9,'Shift key'!$A$6:$G$25,7,FALSE),""))</f>
        <v/>
      </c>
      <c r="V9">
        <f>IF(E9="","",IFERROR(VLOOKUP(E9,'Shift key'!$A$6:$G$25,7,FALSE),""))</f>
        <v/>
      </c>
      <c r="W9">
        <f>IF(F9="","",IFERROR(VLOOKUP(F9,'Shift key'!$A$6:$G$25,7,FALSE),""))</f>
        <v/>
      </c>
      <c r="X9">
        <f>IF(G9="","",IFERROR(VLOOKUP(G9,'Shift key'!$A$6:$G$25,7,FALSE),""))</f>
        <v/>
      </c>
      <c r="Y9">
        <f>IF(H9="","",IFERROR(VLOOKUP(H9,'Shift key'!$A$6:$G$25,7,FALSE),""))</f>
        <v/>
      </c>
      <c r="Z9">
        <f>IF(I9="","",IFERROR(VLOOKUP(I9,'Shift key'!$A$6:$G$25,7,FALSE),""))</f>
        <v/>
      </c>
      <c r="AA9">
        <f>IF(J9="","",IFERROR(VLOOKUP(J9,'Shift key'!$A$6:$G$25,7,FALSE),""))</f>
        <v/>
      </c>
    </row>
    <row r="10" ht="17" customHeight="1">
      <c r="A10" s="10" t="inlineStr">
        <is>
          <t>Dan</t>
        </is>
      </c>
      <c r="B10" s="11" t="inlineStr">
        <is>
          <t>Care assistant</t>
        </is>
      </c>
      <c r="C10" s="12" t="n">
        <v>30</v>
      </c>
      <c r="D10" s="13" t="inlineStr">
        <is>
          <t>E</t>
        </is>
      </c>
      <c r="E10" s="13" t="inlineStr">
        <is>
          <t>E</t>
        </is>
      </c>
      <c r="F10" s="13" t="inlineStr">
        <is>
          <t>E</t>
        </is>
      </c>
      <c r="G10" s="13" t="inlineStr">
        <is>
          <t>OFF</t>
        </is>
      </c>
      <c r="H10" s="13" t="inlineStr">
        <is>
          <t>OFF</t>
        </is>
      </c>
      <c r="I10" s="13" t="inlineStr">
        <is>
          <t>L</t>
        </is>
      </c>
      <c r="J10" s="13" t="inlineStr">
        <is>
          <t>L</t>
        </is>
      </c>
      <c r="K10" s="14">
        <f>SUM(N10:T10)</f>
        <v/>
      </c>
      <c r="L10" s="15">
        <f>IF(SUM(C10)=0,"",K10-C10)</f>
        <v/>
      </c>
      <c r="N10">
        <f>IF(D10="",0,IFERROR(VLOOKUP(D10,'Shift key'!$A$6:$G$25,6,FALSE),0))</f>
        <v/>
      </c>
      <c r="O10">
        <f>IF(E10="",0,IFERROR(VLOOKUP(E10,'Shift key'!$A$6:$G$25,6,FALSE),0))</f>
        <v/>
      </c>
      <c r="P10">
        <f>IF(F10="",0,IFERROR(VLOOKUP(F10,'Shift key'!$A$6:$G$25,6,FALSE),0))</f>
        <v/>
      </c>
      <c r="Q10">
        <f>IF(G10="",0,IFERROR(VLOOKUP(G10,'Shift key'!$A$6:$G$25,6,FALSE),0))</f>
        <v/>
      </c>
      <c r="R10">
        <f>IF(H10="",0,IFERROR(VLOOKUP(H10,'Shift key'!$A$6:$G$25,6,FALSE),0))</f>
        <v/>
      </c>
      <c r="S10">
        <f>IF(I10="",0,IFERROR(VLOOKUP(I10,'Shift key'!$A$6:$G$25,6,FALSE),0))</f>
        <v/>
      </c>
      <c r="T10">
        <f>IF(J10="",0,IFERROR(VLOOKUP(J10,'Shift key'!$A$6:$G$25,6,FALSE),0))</f>
        <v/>
      </c>
      <c r="U10">
        <f>IF(D10="","",IFERROR(VLOOKUP(D10,'Shift key'!$A$6:$G$25,7,FALSE),""))</f>
        <v/>
      </c>
      <c r="V10">
        <f>IF(E10="","",IFERROR(VLOOKUP(E10,'Shift key'!$A$6:$G$25,7,FALSE),""))</f>
        <v/>
      </c>
      <c r="W10">
        <f>IF(F10="","",IFERROR(VLOOKUP(F10,'Shift key'!$A$6:$G$25,7,FALSE),""))</f>
        <v/>
      </c>
      <c r="X10">
        <f>IF(G10="","",IFERROR(VLOOKUP(G10,'Shift key'!$A$6:$G$25,7,FALSE),""))</f>
        <v/>
      </c>
      <c r="Y10">
        <f>IF(H10="","",IFERROR(VLOOKUP(H10,'Shift key'!$A$6:$G$25,7,FALSE),""))</f>
        <v/>
      </c>
      <c r="Z10">
        <f>IF(I10="","",IFERROR(VLOOKUP(I10,'Shift key'!$A$6:$G$25,7,FALSE),""))</f>
        <v/>
      </c>
      <c r="AA10">
        <f>IF(J10="","",IFERROR(VLOOKUP(J10,'Shift key'!$A$6:$G$25,7,FALSE),""))</f>
        <v/>
      </c>
    </row>
    <row r="11" ht="17" customHeight="1">
      <c r="A11" s="10" t="inlineStr">
        <is>
          <t>Chloe</t>
        </is>
      </c>
      <c r="B11" s="11" t="inlineStr">
        <is>
          <t>Care assistant</t>
        </is>
      </c>
      <c r="C11" s="12" t="n">
        <v>36</v>
      </c>
      <c r="D11" s="13" t="inlineStr">
        <is>
          <t>OFF</t>
        </is>
      </c>
      <c r="E11" s="13" t="inlineStr">
        <is>
          <t>OFF</t>
        </is>
      </c>
      <c r="F11" s="13" t="inlineStr">
        <is>
          <t>LD</t>
        </is>
      </c>
      <c r="G11" s="13" t="inlineStr">
        <is>
          <t>LD</t>
        </is>
      </c>
      <c r="H11" s="13" t="inlineStr">
        <is>
          <t>LD</t>
        </is>
      </c>
      <c r="I11" s="13" t="inlineStr">
        <is>
          <t>HOL</t>
        </is>
      </c>
      <c r="J11" s="13" t="inlineStr">
        <is>
          <t>OFF</t>
        </is>
      </c>
      <c r="K11" s="14">
        <f>SUM(N11:T11)</f>
        <v/>
      </c>
      <c r="L11" s="15">
        <f>IF(SUM(C11)=0,"",K11-C11)</f>
        <v/>
      </c>
      <c r="N11">
        <f>IF(D11="",0,IFERROR(VLOOKUP(D11,'Shift key'!$A$6:$G$25,6,FALSE),0))</f>
        <v/>
      </c>
      <c r="O11">
        <f>IF(E11="",0,IFERROR(VLOOKUP(E11,'Shift key'!$A$6:$G$25,6,FALSE),0))</f>
        <v/>
      </c>
      <c r="P11">
        <f>IF(F11="",0,IFERROR(VLOOKUP(F11,'Shift key'!$A$6:$G$25,6,FALSE),0))</f>
        <v/>
      </c>
      <c r="Q11">
        <f>IF(G11="",0,IFERROR(VLOOKUP(G11,'Shift key'!$A$6:$G$25,6,FALSE),0))</f>
        <v/>
      </c>
      <c r="R11">
        <f>IF(H11="",0,IFERROR(VLOOKUP(H11,'Shift key'!$A$6:$G$25,6,FALSE),0))</f>
        <v/>
      </c>
      <c r="S11">
        <f>IF(I11="",0,IFERROR(VLOOKUP(I11,'Shift key'!$A$6:$G$25,6,FALSE),0))</f>
        <v/>
      </c>
      <c r="T11">
        <f>IF(J11="",0,IFERROR(VLOOKUP(J11,'Shift key'!$A$6:$G$25,6,FALSE),0))</f>
        <v/>
      </c>
      <c r="U11">
        <f>IF(D11="","",IFERROR(VLOOKUP(D11,'Shift key'!$A$6:$G$25,7,FALSE),""))</f>
        <v/>
      </c>
      <c r="V11">
        <f>IF(E11="","",IFERROR(VLOOKUP(E11,'Shift key'!$A$6:$G$25,7,FALSE),""))</f>
        <v/>
      </c>
      <c r="W11">
        <f>IF(F11="","",IFERROR(VLOOKUP(F11,'Shift key'!$A$6:$G$25,7,FALSE),""))</f>
        <v/>
      </c>
      <c r="X11">
        <f>IF(G11="","",IFERROR(VLOOKUP(G11,'Shift key'!$A$6:$G$25,7,FALSE),""))</f>
        <v/>
      </c>
      <c r="Y11">
        <f>IF(H11="","",IFERROR(VLOOKUP(H11,'Shift key'!$A$6:$G$25,7,FALSE),""))</f>
        <v/>
      </c>
      <c r="Z11">
        <f>IF(I11="","",IFERROR(VLOOKUP(I11,'Shift key'!$A$6:$G$25,7,FALSE),""))</f>
        <v/>
      </c>
      <c r="AA11">
        <f>IF(J11="","",IFERROR(VLOOKUP(J11,'Shift key'!$A$6:$G$25,7,FALSE),""))</f>
        <v/>
      </c>
    </row>
    <row r="12" ht="17" customHeight="1">
      <c r="A12" s="10" t="inlineStr">
        <is>
          <t>Marek</t>
        </is>
      </c>
      <c r="B12" s="11" t="inlineStr">
        <is>
          <t>Care assistant</t>
        </is>
      </c>
      <c r="C12" s="12" t="n">
        <v>36</v>
      </c>
      <c r="D12" s="13" t="inlineStr">
        <is>
          <t>LD</t>
        </is>
      </c>
      <c r="E12" s="13" t="inlineStr">
        <is>
          <t>OFF</t>
        </is>
      </c>
      <c r="F12" s="13" t="inlineStr">
        <is>
          <t>LD</t>
        </is>
      </c>
      <c r="G12" s="13" t="inlineStr">
        <is>
          <t>OFF</t>
        </is>
      </c>
      <c r="H12" s="13" t="inlineStr">
        <is>
          <t>LD</t>
        </is>
      </c>
      <c r="I12" s="13" t="inlineStr">
        <is>
          <t>LD</t>
        </is>
      </c>
      <c r="J12" s="13" t="inlineStr">
        <is>
          <t>OFF</t>
        </is>
      </c>
      <c r="K12" s="14">
        <f>SUM(N12:T12)</f>
        <v/>
      </c>
      <c r="L12" s="15">
        <f>IF(SUM(C12)=0,"",K12-C12)</f>
        <v/>
      </c>
      <c r="N12">
        <f>IF(D12="",0,IFERROR(VLOOKUP(D12,'Shift key'!$A$6:$G$25,6,FALSE),0))</f>
        <v/>
      </c>
      <c r="O12">
        <f>IF(E12="",0,IFERROR(VLOOKUP(E12,'Shift key'!$A$6:$G$25,6,FALSE),0))</f>
        <v/>
      </c>
      <c r="P12">
        <f>IF(F12="",0,IFERROR(VLOOKUP(F12,'Shift key'!$A$6:$G$25,6,FALSE),0))</f>
        <v/>
      </c>
      <c r="Q12">
        <f>IF(G12="",0,IFERROR(VLOOKUP(G12,'Shift key'!$A$6:$G$25,6,FALSE),0))</f>
        <v/>
      </c>
      <c r="R12">
        <f>IF(H12="",0,IFERROR(VLOOKUP(H12,'Shift key'!$A$6:$G$25,6,FALSE),0))</f>
        <v/>
      </c>
      <c r="S12">
        <f>IF(I12="",0,IFERROR(VLOOKUP(I12,'Shift key'!$A$6:$G$25,6,FALSE),0))</f>
        <v/>
      </c>
      <c r="T12">
        <f>IF(J12="",0,IFERROR(VLOOKUP(J12,'Shift key'!$A$6:$G$25,6,FALSE),0))</f>
        <v/>
      </c>
      <c r="U12">
        <f>IF(D12="","",IFERROR(VLOOKUP(D12,'Shift key'!$A$6:$G$25,7,FALSE),""))</f>
        <v/>
      </c>
      <c r="V12">
        <f>IF(E12="","",IFERROR(VLOOKUP(E12,'Shift key'!$A$6:$G$25,7,FALSE),""))</f>
        <v/>
      </c>
      <c r="W12">
        <f>IF(F12="","",IFERROR(VLOOKUP(F12,'Shift key'!$A$6:$G$25,7,FALSE),""))</f>
        <v/>
      </c>
      <c r="X12">
        <f>IF(G12="","",IFERROR(VLOOKUP(G12,'Shift key'!$A$6:$G$25,7,FALSE),""))</f>
        <v/>
      </c>
      <c r="Y12">
        <f>IF(H12="","",IFERROR(VLOOKUP(H12,'Shift key'!$A$6:$G$25,7,FALSE),""))</f>
        <v/>
      </c>
      <c r="Z12">
        <f>IF(I12="","",IFERROR(VLOOKUP(I12,'Shift key'!$A$6:$G$25,7,FALSE),""))</f>
        <v/>
      </c>
      <c r="AA12">
        <f>IF(J12="","",IFERROR(VLOOKUP(J12,'Shift key'!$A$6:$G$25,7,FALSE),""))</f>
        <v/>
      </c>
    </row>
    <row r="13" ht="17" customHeight="1">
      <c r="A13" s="10" t="inlineStr">
        <is>
          <t>Lisa</t>
        </is>
      </c>
      <c r="B13" s="11" t="inlineStr">
        <is>
          <t>Bank</t>
        </is>
      </c>
      <c r="C13" s="12" t="n"/>
      <c r="D13" s="13" t="inlineStr">
        <is>
          <t>OFF</t>
        </is>
      </c>
      <c r="E13" s="13" t="inlineStr">
        <is>
          <t>T</t>
        </is>
      </c>
      <c r="F13" s="13" t="inlineStr">
        <is>
          <t>OFF</t>
        </is>
      </c>
      <c r="G13" s="13" t="inlineStr">
        <is>
          <t>T</t>
        </is>
      </c>
      <c r="H13" s="13" t="inlineStr">
        <is>
          <t>OFF</t>
        </is>
      </c>
      <c r="I13" s="13" t="inlineStr">
        <is>
          <t>LD</t>
        </is>
      </c>
      <c r="J13" s="13" t="inlineStr">
        <is>
          <t>T</t>
        </is>
      </c>
      <c r="K13" s="14">
        <f>SUM(N13:T13)</f>
        <v/>
      </c>
      <c r="L13" s="15">
        <f>IF(SUM(C13)=0,"",K13-C13)</f>
        <v/>
      </c>
      <c r="N13">
        <f>IF(D13="",0,IFERROR(VLOOKUP(D13,'Shift key'!$A$6:$G$25,6,FALSE),0))</f>
        <v/>
      </c>
      <c r="O13">
        <f>IF(E13="",0,IFERROR(VLOOKUP(E13,'Shift key'!$A$6:$G$25,6,FALSE),0))</f>
        <v/>
      </c>
      <c r="P13">
        <f>IF(F13="",0,IFERROR(VLOOKUP(F13,'Shift key'!$A$6:$G$25,6,FALSE),0))</f>
        <v/>
      </c>
      <c r="Q13">
        <f>IF(G13="",0,IFERROR(VLOOKUP(G13,'Shift key'!$A$6:$G$25,6,FALSE),0))</f>
        <v/>
      </c>
      <c r="R13">
        <f>IF(H13="",0,IFERROR(VLOOKUP(H13,'Shift key'!$A$6:$G$25,6,FALSE),0))</f>
        <v/>
      </c>
      <c r="S13">
        <f>IF(I13="",0,IFERROR(VLOOKUP(I13,'Shift key'!$A$6:$G$25,6,FALSE),0))</f>
        <v/>
      </c>
      <c r="T13">
        <f>IF(J13="",0,IFERROR(VLOOKUP(J13,'Shift key'!$A$6:$G$25,6,FALSE),0))</f>
        <v/>
      </c>
      <c r="U13">
        <f>IF(D13="","",IFERROR(VLOOKUP(D13,'Shift key'!$A$6:$G$25,7,FALSE),""))</f>
        <v/>
      </c>
      <c r="V13">
        <f>IF(E13="","",IFERROR(VLOOKUP(E13,'Shift key'!$A$6:$G$25,7,FALSE),""))</f>
        <v/>
      </c>
      <c r="W13">
        <f>IF(F13="","",IFERROR(VLOOKUP(F13,'Shift key'!$A$6:$G$25,7,FALSE),""))</f>
        <v/>
      </c>
      <c r="X13">
        <f>IF(G13="","",IFERROR(VLOOKUP(G13,'Shift key'!$A$6:$G$25,7,FALSE),""))</f>
        <v/>
      </c>
      <c r="Y13">
        <f>IF(H13="","",IFERROR(VLOOKUP(H13,'Shift key'!$A$6:$G$25,7,FALSE),""))</f>
        <v/>
      </c>
      <c r="Z13">
        <f>IF(I13="","",IFERROR(VLOOKUP(I13,'Shift key'!$A$6:$G$25,7,FALSE),""))</f>
        <v/>
      </c>
      <c r="AA13">
        <f>IF(J13="","",IFERROR(VLOOKUP(J13,'Shift key'!$A$6:$G$25,7,FALSE),""))</f>
        <v/>
      </c>
    </row>
    <row r="14" ht="17" customHeight="1">
      <c r="A14" s="10" t="inlineStr">
        <is>
          <t>Ben</t>
        </is>
      </c>
      <c r="B14" s="11" t="inlineStr">
        <is>
          <t>Care assistant</t>
        </is>
      </c>
      <c r="C14" s="12" t="n">
        <v>18</v>
      </c>
      <c r="D14" s="13" t="inlineStr">
        <is>
          <t>T</t>
        </is>
      </c>
      <c r="E14" s="13" t="inlineStr">
        <is>
          <t>OFF</t>
        </is>
      </c>
      <c r="F14" s="13" t="inlineStr">
        <is>
          <t>T</t>
        </is>
      </c>
      <c r="G14" s="13" t="inlineStr">
        <is>
          <t>OFF</t>
        </is>
      </c>
      <c r="H14" s="13" t="inlineStr">
        <is>
          <t>T</t>
        </is>
      </c>
      <c r="I14" s="13" t="inlineStr">
        <is>
          <t>T</t>
        </is>
      </c>
      <c r="J14" s="13" t="inlineStr">
        <is>
          <t>OFF</t>
        </is>
      </c>
      <c r="K14" s="14">
        <f>SUM(N14:T14)</f>
        <v/>
      </c>
      <c r="L14" s="15">
        <f>IF(SUM(C14)=0,"",K14-C14)</f>
        <v/>
      </c>
      <c r="N14">
        <f>IF(D14="",0,IFERROR(VLOOKUP(D14,'Shift key'!$A$6:$G$25,6,FALSE),0))</f>
        <v/>
      </c>
      <c r="O14">
        <f>IF(E14="",0,IFERROR(VLOOKUP(E14,'Shift key'!$A$6:$G$25,6,FALSE),0))</f>
        <v/>
      </c>
      <c r="P14">
        <f>IF(F14="",0,IFERROR(VLOOKUP(F14,'Shift key'!$A$6:$G$25,6,FALSE),0))</f>
        <v/>
      </c>
      <c r="Q14">
        <f>IF(G14="",0,IFERROR(VLOOKUP(G14,'Shift key'!$A$6:$G$25,6,FALSE),0))</f>
        <v/>
      </c>
      <c r="R14">
        <f>IF(H14="",0,IFERROR(VLOOKUP(H14,'Shift key'!$A$6:$G$25,6,FALSE),0))</f>
        <v/>
      </c>
      <c r="S14">
        <f>IF(I14="",0,IFERROR(VLOOKUP(I14,'Shift key'!$A$6:$G$25,6,FALSE),0))</f>
        <v/>
      </c>
      <c r="T14">
        <f>IF(J14="",0,IFERROR(VLOOKUP(J14,'Shift key'!$A$6:$G$25,6,FALSE),0))</f>
        <v/>
      </c>
      <c r="U14">
        <f>IF(D14="","",IFERROR(VLOOKUP(D14,'Shift key'!$A$6:$G$25,7,FALSE),""))</f>
        <v/>
      </c>
      <c r="V14">
        <f>IF(E14="","",IFERROR(VLOOKUP(E14,'Shift key'!$A$6:$G$25,7,FALSE),""))</f>
        <v/>
      </c>
      <c r="W14">
        <f>IF(F14="","",IFERROR(VLOOKUP(F14,'Shift key'!$A$6:$G$25,7,FALSE),""))</f>
        <v/>
      </c>
      <c r="X14">
        <f>IF(G14="","",IFERROR(VLOOKUP(G14,'Shift key'!$A$6:$G$25,7,FALSE),""))</f>
        <v/>
      </c>
      <c r="Y14">
        <f>IF(H14="","",IFERROR(VLOOKUP(H14,'Shift key'!$A$6:$G$25,7,FALSE),""))</f>
        <v/>
      </c>
      <c r="Z14">
        <f>IF(I14="","",IFERROR(VLOOKUP(I14,'Shift key'!$A$6:$G$25,7,FALSE),""))</f>
        <v/>
      </c>
      <c r="AA14">
        <f>IF(J14="","",IFERROR(VLOOKUP(J14,'Shift key'!$A$6:$G$25,7,FALSE),""))</f>
        <v/>
      </c>
    </row>
    <row r="15" ht="17" customHeight="1">
      <c r="A15" s="10" t="inlineStr">
        <is>
          <t>Sophie</t>
        </is>
      </c>
      <c r="B15" s="11" t="inlineStr">
        <is>
          <t>Night senior</t>
        </is>
      </c>
      <c r="C15" s="12" t="n">
        <v>36</v>
      </c>
      <c r="D15" s="13" t="inlineStr">
        <is>
          <t>N</t>
        </is>
      </c>
      <c r="E15" s="13" t="inlineStr">
        <is>
          <t>N</t>
        </is>
      </c>
      <c r="F15" s="13" t="inlineStr">
        <is>
          <t>N</t>
        </is>
      </c>
      <c r="G15" s="13" t="inlineStr">
        <is>
          <t>OFF</t>
        </is>
      </c>
      <c r="H15" s="13" t="inlineStr">
        <is>
          <t>OFF</t>
        </is>
      </c>
      <c r="I15" s="13" t="inlineStr">
        <is>
          <t>OFF</t>
        </is>
      </c>
      <c r="J15" s="13" t="inlineStr">
        <is>
          <t>OFF</t>
        </is>
      </c>
      <c r="K15" s="14">
        <f>SUM(N15:T15)</f>
        <v/>
      </c>
      <c r="L15" s="15">
        <f>IF(SUM(C15)=0,"",K15-C15)</f>
        <v/>
      </c>
      <c r="N15">
        <f>IF(D15="",0,IFERROR(VLOOKUP(D15,'Shift key'!$A$6:$G$25,6,FALSE),0))</f>
        <v/>
      </c>
      <c r="O15">
        <f>IF(E15="",0,IFERROR(VLOOKUP(E15,'Shift key'!$A$6:$G$25,6,FALSE),0))</f>
        <v/>
      </c>
      <c r="P15">
        <f>IF(F15="",0,IFERROR(VLOOKUP(F15,'Shift key'!$A$6:$G$25,6,FALSE),0))</f>
        <v/>
      </c>
      <c r="Q15">
        <f>IF(G15="",0,IFERROR(VLOOKUP(G15,'Shift key'!$A$6:$G$25,6,FALSE),0))</f>
        <v/>
      </c>
      <c r="R15">
        <f>IF(H15="",0,IFERROR(VLOOKUP(H15,'Shift key'!$A$6:$G$25,6,FALSE),0))</f>
        <v/>
      </c>
      <c r="S15">
        <f>IF(I15="",0,IFERROR(VLOOKUP(I15,'Shift key'!$A$6:$G$25,6,FALSE),0))</f>
        <v/>
      </c>
      <c r="T15">
        <f>IF(J15="",0,IFERROR(VLOOKUP(J15,'Shift key'!$A$6:$G$25,6,FALSE),0))</f>
        <v/>
      </c>
      <c r="U15">
        <f>IF(D15="","",IFERROR(VLOOKUP(D15,'Shift key'!$A$6:$G$25,7,FALSE),""))</f>
        <v/>
      </c>
      <c r="V15">
        <f>IF(E15="","",IFERROR(VLOOKUP(E15,'Shift key'!$A$6:$G$25,7,FALSE),""))</f>
        <v/>
      </c>
      <c r="W15">
        <f>IF(F15="","",IFERROR(VLOOKUP(F15,'Shift key'!$A$6:$G$25,7,FALSE),""))</f>
        <v/>
      </c>
      <c r="X15">
        <f>IF(G15="","",IFERROR(VLOOKUP(G15,'Shift key'!$A$6:$G$25,7,FALSE),""))</f>
        <v/>
      </c>
      <c r="Y15">
        <f>IF(H15="","",IFERROR(VLOOKUP(H15,'Shift key'!$A$6:$G$25,7,FALSE),""))</f>
        <v/>
      </c>
      <c r="Z15">
        <f>IF(I15="","",IFERROR(VLOOKUP(I15,'Shift key'!$A$6:$G$25,7,FALSE),""))</f>
        <v/>
      </c>
      <c r="AA15">
        <f>IF(J15="","",IFERROR(VLOOKUP(J15,'Shift key'!$A$6:$G$25,7,FALSE),""))</f>
        <v/>
      </c>
    </row>
    <row r="16" ht="17" customHeight="1">
      <c r="A16" s="10" t="inlineStr">
        <is>
          <t>Femi</t>
        </is>
      </c>
      <c r="B16" s="11" t="inlineStr">
        <is>
          <t>Night senior</t>
        </is>
      </c>
      <c r="C16" s="12" t="n">
        <v>48</v>
      </c>
      <c r="D16" s="13" t="inlineStr">
        <is>
          <t>OFF</t>
        </is>
      </c>
      <c r="E16" s="13" t="inlineStr">
        <is>
          <t>OFF</t>
        </is>
      </c>
      <c r="F16" s="13" t="inlineStr">
        <is>
          <t>OFF</t>
        </is>
      </c>
      <c r="G16" s="13" t="inlineStr">
        <is>
          <t>N</t>
        </is>
      </c>
      <c r="H16" s="13" t="inlineStr">
        <is>
          <t>N</t>
        </is>
      </c>
      <c r="I16" s="13" t="inlineStr">
        <is>
          <t>N</t>
        </is>
      </c>
      <c r="J16" s="13" t="inlineStr">
        <is>
          <t>N</t>
        </is>
      </c>
      <c r="K16" s="14">
        <f>SUM(N16:T16)</f>
        <v/>
      </c>
      <c r="L16" s="15">
        <f>IF(SUM(C16)=0,"",K16-C16)</f>
        <v/>
      </c>
      <c r="N16">
        <f>IF(D16="",0,IFERROR(VLOOKUP(D16,'Shift key'!$A$6:$G$25,6,FALSE),0))</f>
        <v/>
      </c>
      <c r="O16">
        <f>IF(E16="",0,IFERROR(VLOOKUP(E16,'Shift key'!$A$6:$G$25,6,FALSE),0))</f>
        <v/>
      </c>
      <c r="P16">
        <f>IF(F16="",0,IFERROR(VLOOKUP(F16,'Shift key'!$A$6:$G$25,6,FALSE),0))</f>
        <v/>
      </c>
      <c r="Q16">
        <f>IF(G16="",0,IFERROR(VLOOKUP(G16,'Shift key'!$A$6:$G$25,6,FALSE),0))</f>
        <v/>
      </c>
      <c r="R16">
        <f>IF(H16="",0,IFERROR(VLOOKUP(H16,'Shift key'!$A$6:$G$25,6,FALSE),0))</f>
        <v/>
      </c>
      <c r="S16">
        <f>IF(I16="",0,IFERROR(VLOOKUP(I16,'Shift key'!$A$6:$G$25,6,FALSE),0))</f>
        <v/>
      </c>
      <c r="T16">
        <f>IF(J16="",0,IFERROR(VLOOKUP(J16,'Shift key'!$A$6:$G$25,6,FALSE),0))</f>
        <v/>
      </c>
      <c r="U16">
        <f>IF(D16="","",IFERROR(VLOOKUP(D16,'Shift key'!$A$6:$G$25,7,FALSE),""))</f>
        <v/>
      </c>
      <c r="V16">
        <f>IF(E16="","",IFERROR(VLOOKUP(E16,'Shift key'!$A$6:$G$25,7,FALSE),""))</f>
        <v/>
      </c>
      <c r="W16">
        <f>IF(F16="","",IFERROR(VLOOKUP(F16,'Shift key'!$A$6:$G$25,7,FALSE),""))</f>
        <v/>
      </c>
      <c r="X16">
        <f>IF(G16="","",IFERROR(VLOOKUP(G16,'Shift key'!$A$6:$G$25,7,FALSE),""))</f>
        <v/>
      </c>
      <c r="Y16">
        <f>IF(H16="","",IFERROR(VLOOKUP(H16,'Shift key'!$A$6:$G$25,7,FALSE),""))</f>
        <v/>
      </c>
      <c r="Z16">
        <f>IF(I16="","",IFERROR(VLOOKUP(I16,'Shift key'!$A$6:$G$25,7,FALSE),""))</f>
        <v/>
      </c>
      <c r="AA16">
        <f>IF(J16="","",IFERROR(VLOOKUP(J16,'Shift key'!$A$6:$G$25,7,FALSE),""))</f>
        <v/>
      </c>
    </row>
    <row r="17" ht="17" customHeight="1">
      <c r="A17" s="10" t="inlineStr">
        <is>
          <t>Joy</t>
        </is>
      </c>
      <c r="B17" s="11" t="inlineStr">
        <is>
          <t>Night carer</t>
        </is>
      </c>
      <c r="C17" s="12" t="n">
        <v>36</v>
      </c>
      <c r="D17" s="13" t="inlineStr">
        <is>
          <t>N</t>
        </is>
      </c>
      <c r="E17" s="13" t="inlineStr">
        <is>
          <t>N</t>
        </is>
      </c>
      <c r="F17" s="13" t="inlineStr">
        <is>
          <t>OFF</t>
        </is>
      </c>
      <c r="G17" s="13" t="inlineStr">
        <is>
          <t>OFF</t>
        </is>
      </c>
      <c r="H17" s="13" t="inlineStr">
        <is>
          <t>N</t>
        </is>
      </c>
      <c r="I17" s="13" t="inlineStr">
        <is>
          <t>N</t>
        </is>
      </c>
      <c r="J17" s="13" t="inlineStr">
        <is>
          <t>OFF</t>
        </is>
      </c>
      <c r="K17" s="14">
        <f>SUM(N17:T17)</f>
        <v/>
      </c>
      <c r="L17" s="15">
        <f>IF(SUM(C17)=0,"",K17-C17)</f>
        <v/>
      </c>
      <c r="N17">
        <f>IF(D17="",0,IFERROR(VLOOKUP(D17,'Shift key'!$A$6:$G$25,6,FALSE),0))</f>
        <v/>
      </c>
      <c r="O17">
        <f>IF(E17="",0,IFERROR(VLOOKUP(E17,'Shift key'!$A$6:$G$25,6,FALSE),0))</f>
        <v/>
      </c>
      <c r="P17">
        <f>IF(F17="",0,IFERROR(VLOOKUP(F17,'Shift key'!$A$6:$G$25,6,FALSE),0))</f>
        <v/>
      </c>
      <c r="Q17">
        <f>IF(G17="",0,IFERROR(VLOOKUP(G17,'Shift key'!$A$6:$G$25,6,FALSE),0))</f>
        <v/>
      </c>
      <c r="R17">
        <f>IF(H17="",0,IFERROR(VLOOKUP(H17,'Shift key'!$A$6:$G$25,6,FALSE),0))</f>
        <v/>
      </c>
      <c r="S17">
        <f>IF(I17="",0,IFERROR(VLOOKUP(I17,'Shift key'!$A$6:$G$25,6,FALSE),0))</f>
        <v/>
      </c>
      <c r="T17">
        <f>IF(J17="",0,IFERROR(VLOOKUP(J17,'Shift key'!$A$6:$G$25,6,FALSE),0))</f>
        <v/>
      </c>
      <c r="U17">
        <f>IF(D17="","",IFERROR(VLOOKUP(D17,'Shift key'!$A$6:$G$25,7,FALSE),""))</f>
        <v/>
      </c>
      <c r="V17">
        <f>IF(E17="","",IFERROR(VLOOKUP(E17,'Shift key'!$A$6:$G$25,7,FALSE),""))</f>
        <v/>
      </c>
      <c r="W17">
        <f>IF(F17="","",IFERROR(VLOOKUP(F17,'Shift key'!$A$6:$G$25,7,FALSE),""))</f>
        <v/>
      </c>
      <c r="X17">
        <f>IF(G17="","",IFERROR(VLOOKUP(G17,'Shift key'!$A$6:$G$25,7,FALSE),""))</f>
        <v/>
      </c>
      <c r="Y17">
        <f>IF(H17="","",IFERROR(VLOOKUP(H17,'Shift key'!$A$6:$G$25,7,FALSE),""))</f>
        <v/>
      </c>
      <c r="Z17">
        <f>IF(I17="","",IFERROR(VLOOKUP(I17,'Shift key'!$A$6:$G$25,7,FALSE),""))</f>
        <v/>
      </c>
      <c r="AA17">
        <f>IF(J17="","",IFERROR(VLOOKUP(J17,'Shift key'!$A$6:$G$25,7,FALSE),""))</f>
        <v/>
      </c>
    </row>
    <row r="18" ht="17" customHeight="1">
      <c r="A18" s="10" t="inlineStr">
        <is>
          <t>Ola</t>
        </is>
      </c>
      <c r="B18" s="11" t="inlineStr">
        <is>
          <t>Night carer</t>
        </is>
      </c>
      <c r="C18" s="12" t="n">
        <v>36</v>
      </c>
      <c r="D18" s="13" t="inlineStr">
        <is>
          <t>OFF</t>
        </is>
      </c>
      <c r="E18" s="13" t="inlineStr">
        <is>
          <t>OFF</t>
        </is>
      </c>
      <c r="F18" s="13" t="inlineStr">
        <is>
          <t>N</t>
        </is>
      </c>
      <c r="G18" s="13" t="inlineStr">
        <is>
          <t>N</t>
        </is>
      </c>
      <c r="H18" s="13" t="inlineStr">
        <is>
          <t>OFF</t>
        </is>
      </c>
      <c r="I18" s="13" t="inlineStr">
        <is>
          <t>OFF</t>
        </is>
      </c>
      <c r="J18" s="13" t="inlineStr">
        <is>
          <t>N</t>
        </is>
      </c>
      <c r="K18" s="14">
        <f>SUM(N18:T18)</f>
        <v/>
      </c>
      <c r="L18" s="15">
        <f>IF(SUM(C18)=0,"",K18-C18)</f>
        <v/>
      </c>
      <c r="N18">
        <f>IF(D18="",0,IFERROR(VLOOKUP(D18,'Shift key'!$A$6:$G$25,6,FALSE),0))</f>
        <v/>
      </c>
      <c r="O18">
        <f>IF(E18="",0,IFERROR(VLOOKUP(E18,'Shift key'!$A$6:$G$25,6,FALSE),0))</f>
        <v/>
      </c>
      <c r="P18">
        <f>IF(F18="",0,IFERROR(VLOOKUP(F18,'Shift key'!$A$6:$G$25,6,FALSE),0))</f>
        <v/>
      </c>
      <c r="Q18">
        <f>IF(G18="",0,IFERROR(VLOOKUP(G18,'Shift key'!$A$6:$G$25,6,FALSE),0))</f>
        <v/>
      </c>
      <c r="R18">
        <f>IF(H18="",0,IFERROR(VLOOKUP(H18,'Shift key'!$A$6:$G$25,6,FALSE),0))</f>
        <v/>
      </c>
      <c r="S18">
        <f>IF(I18="",0,IFERROR(VLOOKUP(I18,'Shift key'!$A$6:$G$25,6,FALSE),0))</f>
        <v/>
      </c>
      <c r="T18">
        <f>IF(J18="",0,IFERROR(VLOOKUP(J18,'Shift key'!$A$6:$G$25,6,FALSE),0))</f>
        <v/>
      </c>
      <c r="U18">
        <f>IF(D18="","",IFERROR(VLOOKUP(D18,'Shift key'!$A$6:$G$25,7,FALSE),""))</f>
        <v/>
      </c>
      <c r="V18">
        <f>IF(E18="","",IFERROR(VLOOKUP(E18,'Shift key'!$A$6:$G$25,7,FALSE),""))</f>
        <v/>
      </c>
      <c r="W18">
        <f>IF(F18="","",IFERROR(VLOOKUP(F18,'Shift key'!$A$6:$G$25,7,FALSE),""))</f>
        <v/>
      </c>
      <c r="X18">
        <f>IF(G18="","",IFERROR(VLOOKUP(G18,'Shift key'!$A$6:$G$25,7,FALSE),""))</f>
        <v/>
      </c>
      <c r="Y18">
        <f>IF(H18="","",IFERROR(VLOOKUP(H18,'Shift key'!$A$6:$G$25,7,FALSE),""))</f>
        <v/>
      </c>
      <c r="Z18">
        <f>IF(I18="","",IFERROR(VLOOKUP(I18,'Shift key'!$A$6:$G$25,7,FALSE),""))</f>
        <v/>
      </c>
      <c r="AA18">
        <f>IF(J18="","",IFERROR(VLOOKUP(J18,'Shift key'!$A$6:$G$25,7,FALSE),""))</f>
        <v/>
      </c>
    </row>
    <row r="19" ht="17" customHeight="1">
      <c r="A19" s="10" t="n"/>
      <c r="B19" s="11" t="n"/>
      <c r="C19" s="12" t="n"/>
      <c r="D19" s="13" t="n"/>
      <c r="E19" s="13" t="n"/>
      <c r="F19" s="13" t="n"/>
      <c r="G19" s="13" t="n"/>
      <c r="H19" s="13" t="n"/>
      <c r="I19" s="13" t="n"/>
      <c r="J19" s="13" t="n"/>
      <c r="K19" s="14">
        <f>SUM(N19:T19)</f>
        <v/>
      </c>
      <c r="L19" s="15">
        <f>IF(SUM(C19)=0,"",K19-C19)</f>
        <v/>
      </c>
      <c r="N19">
        <f>IF(D19="",0,IFERROR(VLOOKUP(D19,'Shift key'!$A$6:$G$25,6,FALSE),0))</f>
        <v/>
      </c>
      <c r="O19">
        <f>IF(E19="",0,IFERROR(VLOOKUP(E19,'Shift key'!$A$6:$G$25,6,FALSE),0))</f>
        <v/>
      </c>
      <c r="P19">
        <f>IF(F19="",0,IFERROR(VLOOKUP(F19,'Shift key'!$A$6:$G$25,6,FALSE),0))</f>
        <v/>
      </c>
      <c r="Q19">
        <f>IF(G19="",0,IFERROR(VLOOKUP(G19,'Shift key'!$A$6:$G$25,6,FALSE),0))</f>
        <v/>
      </c>
      <c r="R19">
        <f>IF(H19="",0,IFERROR(VLOOKUP(H19,'Shift key'!$A$6:$G$25,6,FALSE),0))</f>
        <v/>
      </c>
      <c r="S19">
        <f>IF(I19="",0,IFERROR(VLOOKUP(I19,'Shift key'!$A$6:$G$25,6,FALSE),0))</f>
        <v/>
      </c>
      <c r="T19">
        <f>IF(J19="",0,IFERROR(VLOOKUP(J19,'Shift key'!$A$6:$G$25,6,FALSE),0))</f>
        <v/>
      </c>
      <c r="U19">
        <f>IF(D19="","",IFERROR(VLOOKUP(D19,'Shift key'!$A$6:$G$25,7,FALSE),""))</f>
        <v/>
      </c>
      <c r="V19">
        <f>IF(E19="","",IFERROR(VLOOKUP(E19,'Shift key'!$A$6:$G$25,7,FALSE),""))</f>
        <v/>
      </c>
      <c r="W19">
        <f>IF(F19="","",IFERROR(VLOOKUP(F19,'Shift key'!$A$6:$G$25,7,FALSE),""))</f>
        <v/>
      </c>
      <c r="X19">
        <f>IF(G19="","",IFERROR(VLOOKUP(G19,'Shift key'!$A$6:$G$25,7,FALSE),""))</f>
        <v/>
      </c>
      <c r="Y19">
        <f>IF(H19="","",IFERROR(VLOOKUP(H19,'Shift key'!$A$6:$G$25,7,FALSE),""))</f>
        <v/>
      </c>
      <c r="Z19">
        <f>IF(I19="","",IFERROR(VLOOKUP(I19,'Shift key'!$A$6:$G$25,7,FALSE),""))</f>
        <v/>
      </c>
      <c r="AA19">
        <f>IF(J19="","",IFERROR(VLOOKUP(J19,'Shift key'!$A$6:$G$25,7,FALSE),""))</f>
        <v/>
      </c>
    </row>
    <row r="20" ht="16" customHeight="1">
      <c r="A20" s="2" t="inlineStr">
        <is>
          <t>Staff on: day</t>
        </is>
      </c>
      <c r="B20" s="4" t="n"/>
      <c r="C20" s="5" t="n"/>
      <c r="D20" s="16">
        <f>COUNTIF(U$6:U$19,"Day")</f>
        <v/>
      </c>
      <c r="E20" s="16">
        <f>COUNTIF(V$6:V$19,"Day")</f>
        <v/>
      </c>
      <c r="F20" s="16">
        <f>COUNTIF(W$6:W$19,"Day")</f>
        <v/>
      </c>
      <c r="G20" s="16">
        <f>COUNTIF(X$6:X$19,"Day")</f>
        <v/>
      </c>
      <c r="H20" s="16">
        <f>COUNTIF(Y$6:Y$19,"Day")</f>
        <v/>
      </c>
      <c r="I20" s="16">
        <f>COUNTIF(Z$6:Z$19,"Day")</f>
        <v/>
      </c>
      <c r="J20" s="16">
        <f>COUNTIF(AA$6:AA$19,"Day")</f>
        <v/>
      </c>
      <c r="K20" s="17" t="n"/>
      <c r="L20" s="18" t="n"/>
    </row>
    <row r="21" ht="16" customHeight="1">
      <c r="A21" s="11" t="inlineStr">
        <is>
          <t>Minimum needed: day</t>
        </is>
      </c>
      <c r="B21" s="4" t="n"/>
      <c r="C21" s="5" t="n"/>
      <c r="D21" s="19" t="n">
        <v>3</v>
      </c>
      <c r="E21" s="19" t="n">
        <v>3</v>
      </c>
      <c r="F21" s="19" t="n">
        <v>3</v>
      </c>
      <c r="G21" s="19" t="n">
        <v>3</v>
      </c>
      <c r="H21" s="19" t="n">
        <v>3</v>
      </c>
      <c r="I21" s="19" t="n">
        <v>3</v>
      </c>
      <c r="J21" s="19" t="n">
        <v>3</v>
      </c>
      <c r="K21" s="20" t="n"/>
      <c r="L21" s="21" t="n"/>
    </row>
    <row r="22" ht="16" customHeight="1">
      <c r="A22" s="2" t="inlineStr">
        <is>
          <t>Staff on: twilight</t>
        </is>
      </c>
      <c r="B22" s="4" t="n"/>
      <c r="C22" s="5" t="n"/>
      <c r="D22" s="16">
        <f>COUNTIF(U$6:U$19,"Twilight")</f>
        <v/>
      </c>
      <c r="E22" s="16">
        <f>COUNTIF(V$6:V$19,"Twilight")</f>
        <v/>
      </c>
      <c r="F22" s="16">
        <f>COUNTIF(W$6:W$19,"Twilight")</f>
        <v/>
      </c>
      <c r="G22" s="16">
        <f>COUNTIF(X$6:X$19,"Twilight")</f>
        <v/>
      </c>
      <c r="H22" s="16">
        <f>COUNTIF(Y$6:Y$19,"Twilight")</f>
        <v/>
      </c>
      <c r="I22" s="16">
        <f>COUNTIF(Z$6:Z$19,"Twilight")</f>
        <v/>
      </c>
      <c r="J22" s="16">
        <f>COUNTIF(AA$6:AA$19,"Twilight")</f>
        <v/>
      </c>
      <c r="K22" s="17" t="n"/>
      <c r="L22" s="18" t="n"/>
    </row>
    <row r="23" ht="16" customHeight="1">
      <c r="A23" s="11" t="inlineStr">
        <is>
          <t>Minimum needed: twilight</t>
        </is>
      </c>
      <c r="B23" s="4" t="n"/>
      <c r="C23" s="5" t="n"/>
      <c r="D23" s="19" t="n">
        <v>1</v>
      </c>
      <c r="E23" s="19" t="n">
        <v>1</v>
      </c>
      <c r="F23" s="19" t="n">
        <v>1</v>
      </c>
      <c r="G23" s="19" t="n">
        <v>1</v>
      </c>
      <c r="H23" s="19" t="n">
        <v>1</v>
      </c>
      <c r="I23" s="19" t="n">
        <v>1</v>
      </c>
      <c r="J23" s="19" t="n">
        <v>1</v>
      </c>
      <c r="K23" s="20" t="n"/>
      <c r="L23" s="21" t="n"/>
    </row>
    <row r="24" ht="16" customHeight="1">
      <c r="A24" s="2" t="inlineStr">
        <is>
          <t>Staff on: night</t>
        </is>
      </c>
      <c r="B24" s="4" t="n"/>
      <c r="C24" s="5" t="n"/>
      <c r="D24" s="16">
        <f>COUNTIF(U$6:U$19,"Night")</f>
        <v/>
      </c>
      <c r="E24" s="16">
        <f>COUNTIF(V$6:V$19,"Night")</f>
        <v/>
      </c>
      <c r="F24" s="16">
        <f>COUNTIF(W$6:W$19,"Night")</f>
        <v/>
      </c>
      <c r="G24" s="16">
        <f>COUNTIF(X$6:X$19,"Night")</f>
        <v/>
      </c>
      <c r="H24" s="16">
        <f>COUNTIF(Y$6:Y$19,"Night")</f>
        <v/>
      </c>
      <c r="I24" s="16">
        <f>COUNTIF(Z$6:Z$19,"Night")</f>
        <v/>
      </c>
      <c r="J24" s="16">
        <f>COUNTIF(AA$6:AA$19,"Night")</f>
        <v/>
      </c>
      <c r="K24" s="17" t="n"/>
      <c r="L24" s="18" t="n"/>
    </row>
    <row r="25" ht="16" customHeight="1">
      <c r="A25" s="11" t="inlineStr">
        <is>
          <t>Minimum needed: night</t>
        </is>
      </c>
      <c r="B25" s="4" t="n"/>
      <c r="C25" s="5" t="n"/>
      <c r="D25" s="19" t="n">
        <v>2</v>
      </c>
      <c r="E25" s="19" t="n">
        <v>2</v>
      </c>
      <c r="F25" s="19" t="n">
        <v>2</v>
      </c>
      <c r="G25" s="19" t="n">
        <v>2</v>
      </c>
      <c r="H25" s="19" t="n">
        <v>2</v>
      </c>
      <c r="I25" s="19" t="n">
        <v>2</v>
      </c>
      <c r="J25" s="19" t="n">
        <v>2</v>
      </c>
      <c r="K25" s="20" t="n"/>
      <c r="L25" s="21" t="n"/>
    </row>
    <row r="26" ht="16" customHeight="1">
      <c r="A26" s="2" t="inlineStr">
        <is>
          <t>Lead on days (name)</t>
        </is>
      </c>
      <c r="B26" s="4" t="n"/>
      <c r="C26" s="5" t="n"/>
      <c r="D26" s="22" t="inlineStr">
        <is>
          <t>Grace</t>
        </is>
      </c>
      <c r="E26" s="22" t="inlineStr">
        <is>
          <t>Grace</t>
        </is>
      </c>
      <c r="F26" s="22" t="inlineStr">
        <is>
          <t>Tomasz</t>
        </is>
      </c>
      <c r="G26" s="22" t="inlineStr">
        <is>
          <t>Tomasz</t>
        </is>
      </c>
      <c r="H26" s="22" t="inlineStr">
        <is>
          <t>Grace</t>
        </is>
      </c>
      <c r="I26" s="22" t="inlineStr">
        <is>
          <t>Tomasz</t>
        </is>
      </c>
      <c r="J26" s="22" t="inlineStr">
        <is>
          <t>Amira</t>
        </is>
      </c>
      <c r="K26" s="17" t="n"/>
      <c r="L26" s="5" t="n"/>
    </row>
    <row r="27" ht="16" customHeight="1">
      <c r="A27" s="2" t="inlineStr">
        <is>
          <t>Lead on nights (name)</t>
        </is>
      </c>
      <c r="B27" s="4" t="n"/>
      <c r="C27" s="5" t="n"/>
      <c r="D27" s="22" t="inlineStr">
        <is>
          <t>Sophie</t>
        </is>
      </c>
      <c r="E27" s="22" t="inlineStr">
        <is>
          <t>Sophie</t>
        </is>
      </c>
      <c r="F27" s="22" t="inlineStr">
        <is>
          <t>Sophie</t>
        </is>
      </c>
      <c r="G27" s="22" t="inlineStr">
        <is>
          <t>Femi</t>
        </is>
      </c>
      <c r="H27" s="22" t="inlineStr">
        <is>
          <t>Femi</t>
        </is>
      </c>
      <c r="I27" s="22" t="inlineStr">
        <is>
          <t>Femi</t>
        </is>
      </c>
      <c r="J27" s="22" t="inlineStr">
        <is>
          <t>Femi</t>
        </is>
      </c>
      <c r="K27" s="17" t="n"/>
      <c r="L27" s="5" t="n"/>
    </row>
    <row r="28" ht="22" customHeight="1">
      <c r="A28" s="2" t="inlineStr">
        <is>
          <t>Notes (GP round, visits, activities)</t>
        </is>
      </c>
      <c r="B28" s="4" t="n"/>
      <c r="C28" s="5" t="n"/>
      <c r="D28" s="22" t="inlineStr">
        <is>
          <t>GP round 10:00</t>
        </is>
      </c>
      <c r="E28" s="22" t="inlineStr"/>
      <c r="F28" s="22" t="inlineStr">
        <is>
          <t>Hairdresser</t>
        </is>
      </c>
      <c r="G28" s="22" t="inlineStr">
        <is>
          <t>Fire drill 14:00</t>
        </is>
      </c>
      <c r="H28" s="22" t="inlineStr"/>
      <c r="I28" s="22" t="inlineStr">
        <is>
          <t>Family visits</t>
        </is>
      </c>
      <c r="J28" s="22" t="inlineStr">
        <is>
          <t>Church 10:30</t>
        </is>
      </c>
      <c r="K28" s="17" t="n"/>
      <c r="L28" s="5" t="n"/>
    </row>
    <row r="29" ht="20" customHeight="1">
      <c r="A29" s="23" t="inlineStr">
        <is>
          <t>Red = fewer staff on than your minimum for that period. Amber hours = over 48 in the week: the limit is an average of 48 a week, usually over 17 weeks, unless the person has opted out in writing.</t>
        </is>
      </c>
      <c r="B29" s="4" t="n"/>
      <c r="C29" s="4" t="n"/>
      <c r="D29" s="4" t="n"/>
      <c r="E29" s="4" t="n"/>
      <c r="F29" s="4" t="n"/>
      <c r="G29" s="4" t="n"/>
      <c r="H29" s="4" t="n"/>
      <c r="I29" s="4" t="n"/>
      <c r="J29" s="4" t="n"/>
      <c r="K29" s="4" t="n"/>
      <c r="L29" s="5" t="n"/>
    </row>
    <row r="30">
      <c r="A30" s="24" t="inlineStr">
        <is>
          <t>Free template from shiftcomplete.com</t>
        </is>
      </c>
    </row>
  </sheetData>
  <mergeCells count="23">
    <mergeCell ref="A25:C25"/>
    <mergeCell ref="G2:H2"/>
    <mergeCell ref="A27:C27"/>
    <mergeCell ref="A21:C21"/>
    <mergeCell ref="A3:L3"/>
    <mergeCell ref="A26:C26"/>
    <mergeCell ref="K26:L26"/>
    <mergeCell ref="A23:C23"/>
    <mergeCell ref="A22:C22"/>
    <mergeCell ref="A20:C20"/>
    <mergeCell ref="A28:C28"/>
    <mergeCell ref="A29:L29"/>
    <mergeCell ref="E2:F2"/>
    <mergeCell ref="K24:L25"/>
    <mergeCell ref="K20:L21"/>
    <mergeCell ref="K27:L27"/>
    <mergeCell ref="A24:C24"/>
    <mergeCell ref="A30:L30"/>
    <mergeCell ref="J2:K2"/>
    <mergeCell ref="A1:L1"/>
    <mergeCell ref="K28:L28"/>
    <mergeCell ref="K22:L23"/>
    <mergeCell ref="B2:D2"/>
  </mergeCells>
  <conditionalFormatting sqref="D20:J20">
    <cfRule type="expression" priority="1" dxfId="0">
      <formula>AND(D21&lt;&gt;"",D20&lt;D21)</formula>
    </cfRule>
  </conditionalFormatting>
  <conditionalFormatting sqref="D22:J22">
    <cfRule type="expression" priority="2" dxfId="0">
      <formula>AND(D23&lt;&gt;"",D22&lt;D23)</formula>
    </cfRule>
  </conditionalFormatting>
  <conditionalFormatting sqref="D24:J24">
    <cfRule type="expression" priority="3" dxfId="0">
      <formula>AND(D25&lt;&gt;"",D24&lt;D25)</formula>
    </cfRule>
  </conditionalFormatting>
  <conditionalFormatting sqref="D6:J19">
    <cfRule type="cellIs" priority="4" operator="equal" dxfId="1">
      <formula>"OFF"</formula>
    </cfRule>
    <cfRule type="cellIs" priority="5" operator="equal" dxfId="2">
      <formula>"HOL"</formula>
    </cfRule>
    <cfRule type="cellIs" priority="6" operator="equal" dxfId="3">
      <formula>"N"</formula>
    </cfRule>
  </conditionalFormatting>
  <conditionalFormatting sqref="K6:K19">
    <cfRule type="cellIs" priority="7" operator="greaterThan" dxfId="4">
      <formula>48</formula>
    </cfRule>
  </conditionalFormatting>
  <dataValidations count="2">
    <dataValidation sqref="D6:J19" showDropDown="0" showInputMessage="0" showErrorMessage="1" allowBlank="1" errorTitle="Shift code" error="Use a code from the Shift key tab, or add a new code there first." type="list">
      <formula1>'Shift key'!$A$6:$A$25</formula1>
    </dataValidation>
    <dataValidation sqref="B6:B19" showDropDown="0" showInputMessage="0" showErrorMessage="0" allowBlank="1" type="list">
      <formula1>Lists!$A$2:$A$16</formula1>
    </dataValidation>
  </dataValidation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27"/>
  <sheetViews>
    <sheetView showGridLines="0" workbookViewId="0">
      <selection activeCell="A1" sqref="A1"/>
    </sheetView>
  </sheetViews>
  <sheetFormatPr baseColWidth="8" defaultRowHeight="15"/>
  <cols>
    <col width="9" customWidth="1" min="1" max="1"/>
    <col width="22" customWidth="1" min="2" max="2"/>
    <col width="9" customWidth="1" min="3" max="3"/>
    <col width="9" customWidth="1" min="4" max="4"/>
    <col width="12" customWidth="1" min="5" max="5"/>
    <col width="10" customWidth="1" min="6" max="6"/>
    <col width="16" customWidth="1" min="7" max="7"/>
    <col width="40" customWidth="1" min="8" max="8"/>
  </cols>
  <sheetData>
    <row r="1" ht="24" customHeight="1">
      <c r="A1" s="1" t="inlineStr">
        <is>
          <t>Shift key: your codes, times and breaks</t>
        </is>
      </c>
    </row>
    <row r="2" ht="22" customHeight="1">
      <c r="A2" s="25" t="inlineStr">
        <is>
          <t>Change these to match your home. Paid hours = finish minus start, less the unpaid break you enter (shifts that finish after midnight are fine). "Counts towards" decides which staffing line on the rota a shift adds to. The example times are common patterns, not a recommendation: enter your own unpaid breaks so the hours are right. Codes are not case sensitive.</t>
        </is>
      </c>
    </row>
    <row r="3" ht="22" customHeight="1"/>
    <row r="5" ht="28" customHeight="1">
      <c r="A5" s="9" t="inlineStr">
        <is>
          <t>Code</t>
        </is>
      </c>
      <c r="B5" s="9" t="inlineStr">
        <is>
          <t>Shift</t>
        </is>
      </c>
      <c r="C5" s="9" t="inlineStr">
        <is>
          <t>Start</t>
        </is>
      </c>
      <c r="D5" s="9" t="inlineStr">
        <is>
          <t>Finish</t>
        </is>
      </c>
      <c r="E5" s="9" t="inlineStr">
        <is>
          <t>Unpaid break (mins)</t>
        </is>
      </c>
      <c r="F5" s="9" t="inlineStr">
        <is>
          <t>Paid hours</t>
        </is>
      </c>
      <c r="G5" s="9" t="inlineStr">
        <is>
          <t>Counts towards</t>
        </is>
      </c>
      <c r="H5" s="9" t="inlineStr">
        <is>
          <t>Notes</t>
        </is>
      </c>
    </row>
    <row r="6" ht="16" customHeight="1">
      <c r="A6" s="13" t="inlineStr">
        <is>
          <t>LD</t>
        </is>
      </c>
      <c r="B6" s="11" t="inlineStr">
        <is>
          <t>Long day</t>
        </is>
      </c>
      <c r="C6" s="26" t="n">
        <v>0.3333333333333333</v>
      </c>
      <c r="D6" s="26" t="n">
        <v>0.8333333333333334</v>
      </c>
      <c r="E6" s="19" t="n"/>
      <c r="F6" s="14">
        <f>IFERROR(IF(OR(C6="",D6=""),0,MAX(0,MOD(HOUR(D6)+MINUTE(D6)/60-HOUR(C6)-MINUTE(C6)/60,24)-SUM(E6)/60)),0)</f>
        <v/>
      </c>
      <c r="G6" s="19" t="inlineStr">
        <is>
          <t>Day</t>
        </is>
      </c>
      <c r="H6" s="27" t="inlineStr"/>
    </row>
    <row r="7" ht="16" customHeight="1">
      <c r="A7" s="13" t="inlineStr">
        <is>
          <t>E</t>
        </is>
      </c>
      <c r="B7" s="11" t="inlineStr">
        <is>
          <t>Early</t>
        </is>
      </c>
      <c r="C7" s="26" t="n">
        <v>0.2916666666666667</v>
      </c>
      <c r="D7" s="26" t="n">
        <v>0.6041666666666666</v>
      </c>
      <c r="E7" s="19" t="n"/>
      <c r="F7" s="14">
        <f>IFERROR(IF(OR(C7="",D7=""),0,MAX(0,MOD(HOUR(D7)+MINUTE(D7)/60-HOUR(C7)-MINUTE(C7)/60,24)-SUM(E7)/60)),0)</f>
        <v/>
      </c>
      <c r="G7" s="19" t="inlineStr">
        <is>
          <t>Day</t>
        </is>
      </c>
      <c r="H7" s="27" t="inlineStr"/>
    </row>
    <row r="8" ht="16" customHeight="1">
      <c r="A8" s="13" t="inlineStr">
        <is>
          <t>L</t>
        </is>
      </c>
      <c r="B8" s="11" t="inlineStr">
        <is>
          <t>Late</t>
        </is>
      </c>
      <c r="C8" s="26" t="n">
        <v>0.5833333333333334</v>
      </c>
      <c r="D8" s="26" t="n">
        <v>0.8958333333333334</v>
      </c>
      <c r="E8" s="19" t="n"/>
      <c r="F8" s="14">
        <f>IFERROR(IF(OR(C8="",D8=""),0,MAX(0,MOD(HOUR(D8)+MINUTE(D8)/60-HOUR(C8)-MINUTE(C8)/60,24)-SUM(E8)/60)),0)</f>
        <v/>
      </c>
      <c r="G8" s="19" t="inlineStr">
        <is>
          <t>Day</t>
        </is>
      </c>
      <c r="H8" s="27" t="inlineStr"/>
    </row>
    <row r="9" ht="16" customHeight="1">
      <c r="A9" s="13" t="inlineStr">
        <is>
          <t>T</t>
        </is>
      </c>
      <c r="B9" s="11" t="inlineStr">
        <is>
          <t>Twilight</t>
        </is>
      </c>
      <c r="C9" s="26" t="n">
        <v>0.7083333333333334</v>
      </c>
      <c r="D9" s="26" t="n">
        <v>0.9583333333333334</v>
      </c>
      <c r="E9" s="19" t="n"/>
      <c r="F9" s="14">
        <f>IFERROR(IF(OR(C9="",D9=""),0,MAX(0,MOD(HOUR(D9)+MINUTE(D9)/60-HOUR(C9)-MINUTE(C9)/60,24)-SUM(E9)/60)),0)</f>
        <v/>
      </c>
      <c r="G9" s="19" t="inlineStr">
        <is>
          <t>Twilight</t>
        </is>
      </c>
      <c r="H9" s="27" t="inlineStr">
        <is>
          <t>Tea, medicines and bedtimes</t>
        </is>
      </c>
    </row>
    <row r="10" ht="16" customHeight="1">
      <c r="A10" s="13" t="inlineStr">
        <is>
          <t>N</t>
        </is>
      </c>
      <c r="B10" s="11" t="inlineStr">
        <is>
          <t>Night</t>
        </is>
      </c>
      <c r="C10" s="26" t="n">
        <v>0.8333333333333334</v>
      </c>
      <c r="D10" s="26" t="n">
        <v>0.3333333333333333</v>
      </c>
      <c r="E10" s="19" t="n"/>
      <c r="F10" s="14">
        <f>IFERROR(IF(OR(C10="",D10=""),0,MAX(0,MOD(HOUR(D10)+MINUTE(D10)/60-HOUR(C10)-MINUTE(C10)/60,24)-SUM(E10)/60)),0)</f>
        <v/>
      </c>
      <c r="G10" s="19" t="inlineStr">
        <is>
          <t>Night</t>
        </is>
      </c>
      <c r="H10" s="27" t="inlineStr">
        <is>
          <t>Waking night</t>
        </is>
      </c>
    </row>
    <row r="11" ht="16" customHeight="1">
      <c r="A11" s="13" t="inlineStr">
        <is>
          <t>TR</t>
        </is>
      </c>
      <c r="B11" s="11" t="inlineStr">
        <is>
          <t>Training</t>
        </is>
      </c>
      <c r="C11" s="26" t="n"/>
      <c r="D11" s="26" t="n"/>
      <c r="E11" s="19" t="n"/>
      <c r="F11" s="14">
        <f>IFERROR(IF(OR(C11="",D11=""),0,MAX(0,MOD(HOUR(D11)+MINUTE(D11)/60-HOUR(C11)-MINUTE(C11)/60,24)-SUM(E11)/60)),0)</f>
        <v/>
      </c>
      <c r="G11" s="19" t="inlineStr">
        <is>
          <t>None</t>
        </is>
      </c>
      <c r="H11" s="27" t="inlineStr">
        <is>
          <t>Add times if training is paid hours</t>
        </is>
      </c>
    </row>
    <row r="12" ht="16" customHeight="1">
      <c r="A12" s="13" t="inlineStr">
        <is>
          <t>HOL</t>
        </is>
      </c>
      <c r="B12" s="11" t="inlineStr">
        <is>
          <t>Annual leave</t>
        </is>
      </c>
      <c r="C12" s="26" t="n"/>
      <c r="D12" s="26" t="n"/>
      <c r="E12" s="19" t="n"/>
      <c r="F12" s="14">
        <f>IFERROR(IF(OR(C12="",D12=""),0,MAX(0,MOD(HOUR(D12)+MINUTE(D12)/60-HOUR(C12)-MINUTE(C12)/60,24)-SUM(E12)/60)),0)</f>
        <v/>
      </c>
      <c r="G12" s="19" t="inlineStr">
        <is>
          <t>None</t>
        </is>
      </c>
      <c r="H12" s="27" t="inlineStr"/>
    </row>
    <row r="13" ht="16" customHeight="1">
      <c r="A13" s="13" t="inlineStr">
        <is>
          <t>SICK</t>
        </is>
      </c>
      <c r="B13" s="11" t="inlineStr">
        <is>
          <t>Sickness</t>
        </is>
      </c>
      <c r="C13" s="26" t="n"/>
      <c r="D13" s="26" t="n"/>
      <c r="E13" s="19" t="n"/>
      <c r="F13" s="14">
        <f>IFERROR(IF(OR(C13="",D13=""),0,MAX(0,MOD(HOUR(D13)+MINUTE(D13)/60-HOUR(C13)-MINUTE(C13)/60,24)-SUM(E13)/60)),0)</f>
        <v/>
      </c>
      <c r="G13" s="19" t="inlineStr">
        <is>
          <t>None</t>
        </is>
      </c>
      <c r="H13" s="27" t="inlineStr"/>
    </row>
    <row r="14" ht="16" customHeight="1">
      <c r="A14" s="13" t="inlineStr">
        <is>
          <t>OFF</t>
        </is>
      </c>
      <c r="B14" s="11" t="inlineStr">
        <is>
          <t>Day off</t>
        </is>
      </c>
      <c r="C14" s="26" t="n"/>
      <c r="D14" s="26" t="n"/>
      <c r="E14" s="19" t="n"/>
      <c r="F14" s="14">
        <f>IFERROR(IF(OR(C14="",D14=""),0,MAX(0,MOD(HOUR(D14)+MINUTE(D14)/60-HOUR(C14)-MINUTE(C14)/60,24)-SUM(E14)/60)),0)</f>
        <v/>
      </c>
      <c r="G14" s="19" t="inlineStr">
        <is>
          <t>None</t>
        </is>
      </c>
      <c r="H14" s="27" t="inlineStr"/>
    </row>
    <row r="15" ht="16" customHeight="1">
      <c r="A15" s="13" t="n"/>
      <c r="B15" s="11" t="n"/>
      <c r="C15" s="26" t="n"/>
      <c r="D15" s="26" t="n"/>
      <c r="E15" s="19" t="n"/>
      <c r="F15" s="14">
        <f>IFERROR(IF(OR(C15="",D15=""),0,MAX(0,MOD(HOUR(D15)+MINUTE(D15)/60-HOUR(C15)-MINUTE(C15)/60,24)-SUM(E15)/60)),0)</f>
        <v/>
      </c>
      <c r="G15" s="19" t="n"/>
      <c r="H15" s="27" t="n"/>
    </row>
    <row r="16" ht="16" customHeight="1">
      <c r="A16" s="13" t="n"/>
      <c r="B16" s="11" t="n"/>
      <c r="C16" s="26" t="n"/>
      <c r="D16" s="26" t="n"/>
      <c r="E16" s="19" t="n"/>
      <c r="F16" s="14">
        <f>IFERROR(IF(OR(C16="",D16=""),0,MAX(0,MOD(HOUR(D16)+MINUTE(D16)/60-HOUR(C16)-MINUTE(C16)/60,24)-SUM(E16)/60)),0)</f>
        <v/>
      </c>
      <c r="G16" s="19" t="n"/>
      <c r="H16" s="27" t="n"/>
    </row>
    <row r="17" ht="16" customHeight="1">
      <c r="A17" s="13" t="n"/>
      <c r="B17" s="11" t="n"/>
      <c r="C17" s="26" t="n"/>
      <c r="D17" s="26" t="n"/>
      <c r="E17" s="19" t="n"/>
      <c r="F17" s="14">
        <f>IFERROR(IF(OR(C17="",D17=""),0,MAX(0,MOD(HOUR(D17)+MINUTE(D17)/60-HOUR(C17)-MINUTE(C17)/60,24)-SUM(E17)/60)),0)</f>
        <v/>
      </c>
      <c r="G17" s="19" t="n"/>
      <c r="H17" s="27" t="n"/>
    </row>
    <row r="18" ht="16" customHeight="1">
      <c r="A18" s="13" t="n"/>
      <c r="B18" s="11" t="n"/>
      <c r="C18" s="26" t="n"/>
      <c r="D18" s="26" t="n"/>
      <c r="E18" s="19" t="n"/>
      <c r="F18" s="14">
        <f>IFERROR(IF(OR(C18="",D18=""),0,MAX(0,MOD(HOUR(D18)+MINUTE(D18)/60-HOUR(C18)-MINUTE(C18)/60,24)-SUM(E18)/60)),0)</f>
        <v/>
      </c>
      <c r="G18" s="19" t="n"/>
      <c r="H18" s="27" t="n"/>
    </row>
    <row r="19" ht="16" customHeight="1">
      <c r="A19" s="13" t="n"/>
      <c r="B19" s="11" t="n"/>
      <c r="C19" s="26" t="n"/>
      <c r="D19" s="26" t="n"/>
      <c r="E19" s="19" t="n"/>
      <c r="F19" s="14">
        <f>IFERROR(IF(OR(C19="",D19=""),0,MAX(0,MOD(HOUR(D19)+MINUTE(D19)/60-HOUR(C19)-MINUTE(C19)/60,24)-SUM(E19)/60)),0)</f>
        <v/>
      </c>
      <c r="G19" s="19" t="n"/>
      <c r="H19" s="27" t="n"/>
    </row>
    <row r="20" ht="16" customHeight="1">
      <c r="A20" s="13" t="n"/>
      <c r="B20" s="11" t="n"/>
      <c r="C20" s="26" t="n"/>
      <c r="D20" s="26" t="n"/>
      <c r="E20" s="19" t="n"/>
      <c r="F20" s="14">
        <f>IFERROR(IF(OR(C20="",D20=""),0,MAX(0,MOD(HOUR(D20)+MINUTE(D20)/60-HOUR(C20)-MINUTE(C20)/60,24)-SUM(E20)/60)),0)</f>
        <v/>
      </c>
      <c r="G20" s="19" t="n"/>
      <c r="H20" s="27" t="n"/>
    </row>
    <row r="21" ht="16" customHeight="1">
      <c r="A21" s="13" t="n"/>
      <c r="B21" s="11" t="n"/>
      <c r="C21" s="26" t="n"/>
      <c r="D21" s="26" t="n"/>
      <c r="E21" s="19" t="n"/>
      <c r="F21" s="14">
        <f>IFERROR(IF(OR(C21="",D21=""),0,MAX(0,MOD(HOUR(D21)+MINUTE(D21)/60-HOUR(C21)-MINUTE(C21)/60,24)-SUM(E21)/60)),0)</f>
        <v/>
      </c>
      <c r="G21" s="19" t="n"/>
      <c r="H21" s="27" t="n"/>
    </row>
    <row r="22" ht="16" customHeight="1">
      <c r="A22" s="13" t="n"/>
      <c r="B22" s="11" t="n"/>
      <c r="C22" s="26" t="n"/>
      <c r="D22" s="26" t="n"/>
      <c r="E22" s="19" t="n"/>
      <c r="F22" s="14">
        <f>IFERROR(IF(OR(C22="",D22=""),0,MAX(0,MOD(HOUR(D22)+MINUTE(D22)/60-HOUR(C22)-MINUTE(C22)/60,24)-SUM(E22)/60)),0)</f>
        <v/>
      </c>
      <c r="G22" s="19" t="n"/>
      <c r="H22" s="27" t="n"/>
    </row>
    <row r="23" ht="16" customHeight="1">
      <c r="A23" s="13" t="n"/>
      <c r="B23" s="11" t="n"/>
      <c r="C23" s="26" t="n"/>
      <c r="D23" s="26" t="n"/>
      <c r="E23" s="19" t="n"/>
      <c r="F23" s="14">
        <f>IFERROR(IF(OR(C23="",D23=""),0,MAX(0,MOD(HOUR(D23)+MINUTE(D23)/60-HOUR(C23)-MINUTE(C23)/60,24)-SUM(E23)/60)),0)</f>
        <v/>
      </c>
      <c r="G23" s="19" t="n"/>
      <c r="H23" s="27" t="n"/>
    </row>
    <row r="24" ht="16" customHeight="1">
      <c r="A24" s="13" t="n"/>
      <c r="B24" s="11" t="n"/>
      <c r="C24" s="26" t="n"/>
      <c r="D24" s="26" t="n"/>
      <c r="E24" s="19" t="n"/>
      <c r="F24" s="14">
        <f>IFERROR(IF(OR(C24="",D24=""),0,MAX(0,MOD(HOUR(D24)+MINUTE(D24)/60-HOUR(C24)-MINUTE(C24)/60,24)-SUM(E24)/60)),0)</f>
        <v/>
      </c>
      <c r="G24" s="19" t="n"/>
      <c r="H24" s="27" t="n"/>
    </row>
    <row r="25" ht="16" customHeight="1">
      <c r="A25" s="13" t="n"/>
      <c r="B25" s="11" t="n"/>
      <c r="C25" s="26" t="n"/>
      <c r="D25" s="26" t="n"/>
      <c r="E25" s="19" t="n"/>
      <c r="F25" s="14">
        <f>IFERROR(IF(OR(C25="",D25=""),0,MAX(0,MOD(HOUR(D25)+MINUTE(D25)/60-HOUR(C25)-MINUTE(C25)/60,24)-SUM(E25)/60)),0)</f>
        <v/>
      </c>
      <c r="G25" s="19" t="n"/>
      <c r="H25" s="27" t="n"/>
    </row>
    <row r="27">
      <c r="A27" s="24" t="inlineStr">
        <is>
          <t>Free template from shiftcomplete.com</t>
        </is>
      </c>
    </row>
  </sheetData>
  <mergeCells count="3">
    <mergeCell ref="A27:H27"/>
    <mergeCell ref="A2:H3"/>
    <mergeCell ref="A1:H1"/>
  </mergeCells>
  <dataValidations count="2">
    <dataValidation sqref="G6:G25" showDropDown="0" showInputMessage="0" showErrorMessage="0" allowBlank="1" type="list">
      <formula1>"Day,Twilight,Night,None"</formula1>
    </dataValidation>
    <dataValidation sqref="C6:D25" showDropDown="0" showInputMessage="0" showErrorMessage="1" allowBlank="1" error="Type a time like 08:00 or 20:00." type="time" operator="between">
      <formula1>0</formula1>
      <formula2>0.999988426</formula2>
    </dataValidation>
  </dataValidations>
  <printOptions horizontalCentered="1"/>
  <pageMargins left="0.4" right="0.4" top="0.45" bottom="0.55" header="0.5" footer="0.25"/>
  <pageSetup orientation="portrait" paperSize="9" fitToHeight="1" fitToWidth="1"/>
  <headerFooter>
    <oddHeader/>
    <oddFooter>&amp;C&amp;"Arial"&amp;8 &amp;K6B7177Free template from shiftcomplete.com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14"/>
  <sheetViews>
    <sheetView showGridLines="0" workbookViewId="0">
      <selection activeCell="A1" sqref="A1"/>
    </sheetView>
  </sheetViews>
  <sheetFormatPr baseColWidth="8" defaultRowHeight="15"/>
  <cols>
    <col width="20" customWidth="1" min="1" max="1"/>
    <col width="16" customWidth="1" min="2" max="2"/>
    <col width="12" customWidth="1" min="3" max="3"/>
    <col width="26" customWidth="1" min="4" max="4"/>
    <col width="26" customWidth="1" min="5" max="5"/>
    <col width="30" customWidth="1" min="6" max="6"/>
  </cols>
  <sheetData>
    <row r="1" ht="24" customHeight="1">
      <c r="A1" s="1" t="inlineStr">
        <is>
          <t>Staffing levels planner</t>
        </is>
      </c>
    </row>
    <row r="2" ht="28" customHeight="1">
      <c r="A2" s="7" t="inlineStr">
        <is>
          <t>Set the minimum staff and the roles and skills each period needs, from your residents' current needs and your own dependency tool. Review it when needs change, then copy the minimums into the rota.</t>
        </is>
      </c>
    </row>
    <row r="4">
      <c r="A4" s="9" t="inlineStr">
        <is>
          <t>Period</t>
        </is>
      </c>
      <c r="B4" s="9" t="inlineStr">
        <is>
          <t>Times</t>
        </is>
      </c>
      <c r="C4" s="9" t="inlineStr">
        <is>
          <t>Minimum staff</t>
        </is>
      </c>
      <c r="D4" s="9" t="inlineStr">
        <is>
          <t>Lead role required</t>
        </is>
      </c>
      <c r="E4" s="9" t="inlineStr">
        <is>
          <t>Other skills needed</t>
        </is>
      </c>
      <c r="F4" s="9" t="inlineStr">
        <is>
          <t>Notes</t>
        </is>
      </c>
    </row>
    <row r="5" ht="30" customHeight="1">
      <c r="A5" s="28" t="inlineStr">
        <is>
          <t>Day (early / long day)</t>
        </is>
      </c>
      <c r="B5" s="11" t="n"/>
      <c r="C5" s="19" t="n"/>
      <c r="D5" s="11" t="inlineStr">
        <is>
          <t>Senior carer (nurse in a nursing home)</t>
        </is>
      </c>
      <c r="E5" s="11" t="inlineStr">
        <is>
          <t>Medication-trained, moving and handling</t>
        </is>
      </c>
      <c r="F5" s="11" t="inlineStr">
        <is>
          <t>GP round, activities</t>
        </is>
      </c>
    </row>
    <row r="6" ht="30" customHeight="1">
      <c r="A6" s="28" t="inlineStr">
        <is>
          <t>Day (late)</t>
        </is>
      </c>
      <c r="B6" s="11" t="n"/>
      <c r="C6" s="19" t="n"/>
      <c r="D6" s="11" t="inlineStr">
        <is>
          <t>Senior carer</t>
        </is>
      </c>
      <c r="E6" s="11" t="inlineStr">
        <is>
          <t>Medication-trained</t>
        </is>
      </c>
      <c r="F6" s="11" t="inlineStr">
        <is>
          <t>Visitors, tea</t>
        </is>
      </c>
    </row>
    <row r="7" ht="30" customHeight="1">
      <c r="A7" s="28" t="inlineStr">
        <is>
          <t>Twilight</t>
        </is>
      </c>
      <c r="B7" s="11" t="n"/>
      <c r="C7" s="19" t="n"/>
      <c r="D7" s="11" t="n"/>
      <c r="E7" s="11" t="n"/>
      <c r="F7" s="11" t="inlineStr">
        <is>
          <t>Bedtimes</t>
        </is>
      </c>
    </row>
    <row r="8" ht="30" customHeight="1">
      <c r="A8" s="28" t="inlineStr">
        <is>
          <t>Night</t>
        </is>
      </c>
      <c r="B8" s="11" t="n"/>
      <c r="C8" s="19" t="n"/>
      <c r="D8" s="11" t="inlineStr">
        <is>
          <t>Senior carer (nurse in a nursing home)</t>
        </is>
      </c>
      <c r="E8" s="11" t="inlineStr">
        <is>
          <t>First aid, fire marshal</t>
        </is>
      </c>
      <c r="F8" s="11" t="n"/>
    </row>
    <row r="9" ht="30" customHeight="1">
      <c r="A9" s="28" t="n"/>
      <c r="B9" s="11" t="n"/>
      <c r="C9" s="19" t="n"/>
      <c r="D9" s="11" t="n"/>
      <c r="E9" s="11" t="n"/>
      <c r="F9" s="11" t="n"/>
    </row>
    <row r="10" ht="30" customHeight="1">
      <c r="A10" s="28" t="n"/>
      <c r="B10" s="11" t="n"/>
      <c r="C10" s="19" t="n"/>
      <c r="D10" s="11" t="n"/>
      <c r="E10" s="11" t="n"/>
      <c r="F10" s="11" t="n"/>
    </row>
    <row r="12">
      <c r="A12" s="29" t="inlineStr">
        <is>
          <t>Residents' needs reviewed on: ____________   by: ____________   Next review: ____________</t>
        </is>
      </c>
    </row>
    <row r="14">
      <c r="A14" s="24" t="inlineStr">
        <is>
          <t>Free template from shiftcomplete.com</t>
        </is>
      </c>
    </row>
  </sheetData>
  <mergeCells count="4">
    <mergeCell ref="A2:F2"/>
    <mergeCell ref="A14:F14"/>
    <mergeCell ref="A1:F1"/>
    <mergeCell ref="A12:F12"/>
  </mergeCell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5" customWidth="1" min="1" max="1"/>
    <col width="110" customWidth="1" min="2" max="2"/>
  </cols>
  <sheetData>
    <row r="1" ht="24" customHeight="1">
      <c r="A1" s="1" t="inlineStr">
        <is>
          <t>Before you publish: care rota checks</t>
        </is>
      </c>
    </row>
    <row r="3" ht="18" customHeight="1">
      <c r="A3" s="30" t="inlineStr">
        <is>
          <t>Cover and skill mix</t>
        </is>
      </c>
    </row>
    <row r="4" ht="18" customHeight="1">
      <c r="A4" s="31" t="inlineStr">
        <is>
          <t>☐</t>
        </is>
      </c>
      <c r="B4" s="32" t="inlineStr">
        <is>
          <t>Every day, twilight and night period is at or above the minimum you set (no red cells on the rota).</t>
        </is>
      </c>
    </row>
    <row r="5" ht="18" customHeight="1">
      <c r="A5" s="31" t="inlineStr">
        <is>
          <t>☐</t>
        </is>
      </c>
      <c r="B5" s="32" t="inlineStr">
        <is>
          <t>A lead is named for every day and every night, with the right role (a nurse where the home needs one).</t>
        </is>
      </c>
    </row>
    <row r="6" ht="30" customHeight="1">
      <c r="A6" s="31" t="inlineStr">
        <is>
          <t>☐</t>
        </is>
      </c>
      <c r="B6" s="32" t="inlineStr">
        <is>
          <t>Each period has the skills it needs: medication-trained staff, moving and handling, first aid, fire marshal.</t>
        </is>
      </c>
    </row>
    <row r="7" ht="18" customHeight="1">
      <c r="A7" s="31" t="inlineStr">
        <is>
          <t>☐</t>
        </is>
      </c>
      <c r="B7" s="32" t="inlineStr">
        <is>
          <t>Bank or agency staff on shift are known to the lead and get a full handover.</t>
        </is>
      </c>
    </row>
    <row r="8" ht="18" customHeight="1">
      <c r="A8" s="31" t="inlineStr">
        <is>
          <t>☐</t>
        </is>
      </c>
      <c r="B8" s="32" t="inlineStr">
        <is>
          <t>Nobody is on while on leave, off sick or unavailable.</t>
        </is>
      </c>
    </row>
    <row r="9" ht="18" customHeight="1">
      <c r="A9" s="30" t="inlineStr">
        <is>
          <t>Rest and hours (adults)</t>
        </is>
      </c>
    </row>
    <row r="10" ht="18" customHeight="1">
      <c r="A10" s="31" t="inlineStr">
        <is>
          <t>☐</t>
        </is>
      </c>
      <c r="B10" s="32" t="inlineStr">
        <is>
          <t>Anyone working more than 6 hours has a 20-minute uninterrupted break planned during the shift.</t>
        </is>
      </c>
    </row>
    <row r="11" ht="18" customHeight="1">
      <c r="A11" s="31" t="inlineStr">
        <is>
          <t>☐</t>
        </is>
      </c>
      <c r="B11" s="32" t="inlineStr">
        <is>
          <t>Everyone has 11 hours' rest between working days: watch a late followed by an early.</t>
        </is>
      </c>
    </row>
    <row r="12" ht="18" customHeight="1">
      <c r="A12" s="31" t="inlineStr">
        <is>
          <t>☐</t>
        </is>
      </c>
      <c r="B12" s="32" t="inlineStr">
        <is>
          <t>Everyone has 24 hours off in each week, or 48 hours in each fortnight.</t>
        </is>
      </c>
    </row>
    <row r="13" ht="30" customHeight="1">
      <c r="A13" s="31" t="inlineStr">
        <is>
          <t>☐</t>
        </is>
      </c>
      <c r="B13" s="32" t="inlineStr">
        <is>
          <t>Nobody is heading over an average of 48 hours a week (usually over 17 weeks) unless they have opted out in writing.</t>
        </is>
      </c>
    </row>
    <row r="14" ht="30" customHeight="1">
      <c r="A14" s="31" t="inlineStr">
        <is>
          <t>☐</t>
        </is>
      </c>
      <c r="B14" s="32" t="inlineStr">
        <is>
          <t>Night workers: GOV.UK sets an average of 8 hours in each 24, but says the limit does not apply in jobs that need round-the-clock staffing, like hospital work. Check how it applies to your home and contracts.</t>
        </is>
      </c>
    </row>
    <row r="15" ht="18" customHeight="1">
      <c r="A15" s="30" t="inlineStr">
        <is>
          <t>Before you send it</t>
        </is>
      </c>
    </row>
    <row r="16" ht="18" customHeight="1">
      <c r="A16" s="31" t="inlineStr">
        <is>
          <t>☐</t>
        </is>
      </c>
      <c r="B16" s="32" t="inlineStr">
        <is>
          <t>Contracted hours compared with rota hours (the +/- column), and overtime agreed.</t>
        </is>
      </c>
    </row>
    <row r="17" ht="30" customHeight="1">
      <c r="A17" s="31" t="inlineStr">
        <is>
          <t>☐</t>
        </is>
      </c>
      <c r="B17" s="32" t="inlineStr">
        <is>
          <t>Saved as a dated version and shared with everyone at the same time. Old rotas kept as your record of who worked when.</t>
        </is>
      </c>
    </row>
    <row r="19">
      <c r="A19" s="33" t="inlineStr">
        <is>
          <t>Where the rest and hours rules come from (checked 3 November 2026):</t>
        </is>
      </c>
    </row>
    <row r="20">
      <c r="A20" s="34" t="inlineStr">
        <is>
          <t>GOV.UK, Rest breaks at work: gov.uk/rest-breaks-work</t>
        </is>
      </c>
    </row>
    <row r="21">
      <c r="A21" s="34" t="inlineStr">
        <is>
          <t>GOV.UK, Maximum weekly working hours: gov.uk/maximum-weekly-working-hours</t>
        </is>
      </c>
    </row>
    <row r="22">
      <c r="A22" s="34" t="inlineStr">
        <is>
          <t>GOV.UK, Night working hours: gov.uk/night-working-hours (and Exceptions to night work limits)</t>
        </is>
      </c>
    </row>
    <row r="24">
      <c r="A24" s="7" t="inlineStr">
        <is>
          <t>This checklist is a practical aid, not legal advice. Contracts, collective agreements and opt-outs can change what applies.</t>
        </is>
      </c>
    </row>
    <row r="25">
      <c r="A25" s="24" t="inlineStr">
        <is>
          <t>Free template from shiftcomplete.com</t>
        </is>
      </c>
    </row>
  </sheetData>
  <mergeCells count="10">
    <mergeCell ref="A20:B20"/>
    <mergeCell ref="A21:B21"/>
    <mergeCell ref="A24:B24"/>
    <mergeCell ref="A15:B15"/>
    <mergeCell ref="A25:B25"/>
    <mergeCell ref="A19:B19"/>
    <mergeCell ref="A1:B1"/>
    <mergeCell ref="A9:B9"/>
    <mergeCell ref="A3:B3"/>
    <mergeCell ref="A22:B22"/>
  </mergeCells>
  <printOptions horizontalCentered="1"/>
  <pageMargins left="0.4" right="0.4" top="0.45" bottom="0.55" header="0.5" footer="0.25"/>
  <pageSetup orientation="portrait" paperSize="9" fitToHeight="1" fitToWidth="1"/>
  <headerFooter>
    <oddHeader/>
    <oddFooter>&amp;C&amp;"Arial"&amp;8 &amp;K6B7177Free template from shiftcomplete.com</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26" customWidth="1" min="1" max="1"/>
    <col width="70" customWidth="1" min="2" max="2"/>
  </cols>
  <sheetData>
    <row r="1">
      <c r="A1" s="35" t="inlineStr">
        <is>
          <t>Roles (edit me)</t>
        </is>
      </c>
      <c r="B1" s="36" t="inlineStr">
        <is>
          <t>The roles you can pick on the rota. Change or add your own; the drop-down on the rota updates.</t>
        </is>
      </c>
    </row>
    <row r="2">
      <c r="A2" s="3" t="inlineStr">
        <is>
          <t>Nurse</t>
        </is>
      </c>
    </row>
    <row r="3">
      <c r="A3" s="3" t="inlineStr">
        <is>
          <t>Senior carer</t>
        </is>
      </c>
    </row>
    <row r="4">
      <c r="A4" s="3" t="inlineStr">
        <is>
          <t>Care assistant</t>
        </is>
      </c>
    </row>
    <row r="5">
      <c r="A5" s="3" t="inlineStr">
        <is>
          <t>Night senior</t>
        </is>
      </c>
    </row>
    <row r="6">
      <c r="A6" s="3" t="inlineStr">
        <is>
          <t>Night carer</t>
        </is>
      </c>
    </row>
    <row r="7">
      <c r="A7" s="3" t="inlineStr">
        <is>
          <t>Bank</t>
        </is>
      </c>
    </row>
    <row r="8">
      <c r="A8" s="3" t="inlineStr">
        <is>
          <t>Activities</t>
        </is>
      </c>
    </row>
    <row r="9">
      <c r="A9" s="3" t="inlineStr">
        <is>
          <t>Domestic</t>
        </is>
      </c>
    </row>
    <row r="10">
      <c r="A10" s="3" t="inlineStr">
        <is>
          <t>Cook</t>
        </is>
      </c>
    </row>
    <row r="11">
      <c r="A11" s="3" t="n"/>
    </row>
    <row r="12">
      <c r="A12" s="3" t="n"/>
    </row>
    <row r="13">
      <c r="A13" s="3" t="n"/>
    </row>
    <row r="14">
      <c r="A14" s="3" t="n"/>
    </row>
    <row r="15">
      <c r="A15" s="3" t="n"/>
    </row>
    <row r="16">
      <c r="A16" s="3" t="n"/>
    </row>
  </sheetData>
  <mergeCells count="1">
    <mergeCell ref="B1:B6"/>
  </mergeCells>
  <printOptions horizontalCentered="1"/>
  <pageMargins left="0.4" right="0.4" top="0.45" bottom="0.55" header="0.5" footer="0.25"/>
  <pageSetup orientation="portrait" paperSize="9" fitToHeight="1" fitToWidth="1"/>
  <headerFooter>
    <oddHeader/>
    <oddFooter>&amp;C&amp;"Arial"&amp;8 &amp;K6B7177Free template from shiftcomplete.com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ShiftComplete</dc:creator>
  <dc:title xmlns:dc="http://purl.org/dc/elements/1.1/">Care home staff rota template</dc:title>
  <dc:subject xmlns:dc="http://purl.org/dc/elements/1.1/">Free template from shiftcomplete.com</dc:subject>
  <dcterms:created xmlns:dcterms="http://purl.org/dc/terms/" xmlns:xsi="http://www.w3.org/2001/XMLSchema-instance" xsi:type="dcterms:W3CDTF">2026-11-03T13:27:57Z</dcterms:created>
  <dcterms:modified xmlns:dcterms="http://purl.org/dc/terms/" xmlns:xsi="http://www.w3.org/2001/XMLSchema-instance" xsi:type="dcterms:W3CDTF">2026-11-03T13:27:57Z</dcterms:modified>
</cp:coreProperties>
</file>